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A100FC39-22A9-4D96-801C-5BD4C9610518}" xr6:coauthVersionLast="47" xr6:coauthVersionMax="47" xr10:uidLastSave="{00000000-0000-0000-0000-000000000000}"/>
  <bookViews>
    <workbookView xWindow="22932" yWindow="-108" windowWidth="23256" windowHeight="12456" tabRatio="555" firstSheet="1" activeTab="1" xr2:uid="{56A4F9A1-CCB2-46D2-A9F7-253CFB5D463A}"/>
  </bookViews>
  <sheets>
    <sheet name="Paramètres" sheetId="20" state="hidden" r:id="rId1"/>
    <sheet name="Accueil" sheetId="14" r:id="rId2"/>
    <sheet name="Volet Financier" sheetId="24" r:id="rId3"/>
    <sheet name="Tableau 1 Besoins" sheetId="8" r:id="rId4"/>
    <sheet name="Tableau 2 Installation" sheetId="17" r:id="rId5"/>
    <sheet name="Tableau 3 Production" sheetId="10" r:id="rId6"/>
    <sheet name="Tableau 4 OPEX" sheetId="25" r:id="rId7"/>
    <sheet name="Tableau 5 Impact sub" sheetId="26" r:id="rId8"/>
    <sheet name="Tableau 6 financières" sheetId="27" r:id="rId9"/>
    <sheet name="Données efficacité energétique" sheetId="22" state="hidden" r:id="rId10"/>
    <sheet name="Feuil1" sheetId="28" state="hidden" r:id="rId11"/>
    <sheet name="Annexe Zones climatiques" sheetId="23" state="hidden" r:id="rId12"/>
  </sheets>
  <externalReferences>
    <externalReference r:id="rId13"/>
    <externalReference r:id="rId14"/>
    <externalReference r:id="rId15"/>
    <externalReference r:id="rId16"/>
    <externalReference r:id="rId17"/>
  </externalReferences>
  <definedNames>
    <definedName name="_1__BUDGET_PREVISIONNEL_DE_L_OPERATION">'Volet Financier'!$A$23</definedName>
    <definedName name="_2__PLAN_DE_FINANCEMENT">'Volet Financier'!$A$327</definedName>
    <definedName name="_xlnm._FilterDatabase" localSheetId="5" hidden="1">'Tableau 3 Production'!$B$4:$G$31</definedName>
    <definedName name="appoint" localSheetId="11">#REF!</definedName>
    <definedName name="appoint">#REF!</definedName>
    <definedName name="Besoins_utiles_projet">'[1]caractéristiques projet'!$D$12</definedName>
    <definedName name="Bois_Biomasse_énergie">'Volet Financier'!$A$118</definedName>
    <definedName name="combustible" localSheetId="11">#REF!</definedName>
    <definedName name="combustible">#REF!</definedName>
    <definedName name="Création_chauff_app" localSheetId="11">'[1]caractéristiques projet'!#REF!</definedName>
    <definedName name="Création_chauff_app">'[1]caractéristiques projet'!#REF!</definedName>
    <definedName name="essai" localSheetId="11">#REF!</definedName>
    <definedName name="essai">#REF!</definedName>
    <definedName name="filtration" localSheetId="11">#REF!</definedName>
    <definedName name="filtration">#REF!</definedName>
    <definedName name="financement" localSheetId="6">'[2]Volet Financier'!#REF!</definedName>
    <definedName name="financement" localSheetId="7">'[2]Volet Financier'!#REF!</definedName>
    <definedName name="financement" localSheetId="8">'[2]Volet Financier'!#REF!</definedName>
    <definedName name="financement">'Volet Financier'!#REF!</definedName>
    <definedName name="Géothermie___Opération_sur_aquifère_profond__200m">'Volet Financier'!$A$161</definedName>
    <definedName name="Géothermie_de_surface_et_PAC_associées">'Volet Financier'!$A$216</definedName>
    <definedName name="Grande" localSheetId="11">#REF!</definedName>
    <definedName name="Grande">#REF!</definedName>
    <definedName name="Liste_Besoins" localSheetId="6">[2]Paramètres!$A$5:$A$10</definedName>
    <definedName name="Liste_Besoins" localSheetId="7">[2]Paramètres!$A$5:$A$10</definedName>
    <definedName name="Liste_Besoins" localSheetId="8">[2]Paramètres!$A$5:$A$10</definedName>
    <definedName name="Liste_Besoins" localSheetId="2">[3]Paramètres!$A$5:$A$10</definedName>
    <definedName name="Liste_Besoins">Paramètres!$A$4:$A$11</definedName>
    <definedName name="Liste_Substitution">Paramètres!$B$5:$B$8</definedName>
    <definedName name="localisation">'[4]Déf. des données'!$A$17:$A$20</definedName>
    <definedName name="nature_activite">'[4]Déf. des données'!$A$24:$A$25</definedName>
    <definedName name="nb_nvle_ss">'[1]caractéristiques projet'!$D$34</definedName>
    <definedName name="ouinon" localSheetId="11">#REF!</definedName>
    <definedName name="ouinon">#REF!</definedName>
    <definedName name="parametres" localSheetId="11">#REF!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11">'[1]caractéristiques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 localSheetId="11">#REF!</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'[5]partenaire1-Coord'!$AO$1:$AO$2</definedName>
    <definedName name="taille_ent">'[4]Déf. des données'!$A$29:$A$31</definedName>
    <definedName name="top" localSheetId="6">'[2]Volet Financier'!#REF!</definedName>
    <definedName name="top" localSheetId="7">'[2]Volet Financier'!#REF!</definedName>
    <definedName name="top" localSheetId="8">'[2]Volet Financier'!#REF!</definedName>
    <definedName name="top">'Volet Financier'!#REF!</definedName>
    <definedName name="type_de_projet" localSheetId="11">#REF!</definedName>
    <definedName name="type_de_projet">#REF!</definedName>
    <definedName name="type_investisseur" localSheetId="11">#REF!</definedName>
    <definedName name="type_investisseur">#REF!</definedName>
    <definedName name="Type_projet">'[1]caractéristiques projet'!$D$9</definedName>
    <definedName name="typerèglement">'[5]partenaire1-Coord'!$AT$1:$AT$4</definedName>
    <definedName name="Ventes_clients" localSheetId="11">'[1]caractéristiques projet'!#REF!</definedName>
    <definedName name="Ventes_clients">'[1]caractéristiques projet'!#REF!</definedName>
    <definedName name="_xlnm.Print_Area" localSheetId="2">'Volet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0" l="1"/>
  <c r="L58" i="8" l="1"/>
  <c r="E346" i="24" l="1"/>
  <c r="C338" i="24"/>
  <c r="E322" i="24"/>
  <c r="E313" i="24"/>
  <c r="E311" i="24"/>
  <c r="E306" i="24"/>
  <c r="E296" i="24"/>
  <c r="E292" i="24"/>
  <c r="E283" i="24"/>
  <c r="E274" i="24"/>
  <c r="E272" i="24"/>
  <c r="E267" i="24"/>
  <c r="E260" i="24"/>
  <c r="E256" i="24"/>
  <c r="E246" i="24"/>
  <c r="E237" i="24"/>
  <c r="E235" i="24"/>
  <c r="E231" i="24"/>
  <c r="E224" i="24"/>
  <c r="E221" i="24"/>
  <c r="E212" i="24"/>
  <c r="E203" i="24"/>
  <c r="E199" i="24"/>
  <c r="E194" i="24"/>
  <c r="E170" i="24"/>
  <c r="E166" i="24"/>
  <c r="E157" i="24"/>
  <c r="E148" i="24"/>
  <c r="E146" i="24"/>
  <c r="E142" i="24"/>
  <c r="E128" i="24"/>
  <c r="E123" i="24"/>
  <c r="E113" i="24"/>
  <c r="E104" i="24"/>
  <c r="E102" i="24"/>
  <c r="E97" i="24"/>
  <c r="E91" i="24"/>
  <c r="E83" i="24"/>
  <c r="E73" i="24"/>
  <c r="E64" i="24"/>
  <c r="E62" i="24"/>
  <c r="E55" i="24"/>
  <c r="E39" i="24"/>
  <c r="E35" i="24"/>
  <c r="Q55" i="8" l="1"/>
  <c r="F19" i="10" l="1"/>
  <c r="F14" i="10"/>
  <c r="E14" i="10"/>
  <c r="E19" i="10"/>
  <c r="E23" i="10" l="1"/>
  <c r="J12" i="8" l="1"/>
  <c r="F7" i="10" s="1"/>
  <c r="F6" i="10" l="1"/>
  <c r="F8" i="10"/>
  <c r="F5" i="10"/>
  <c r="M58" i="8" l="1"/>
  <c r="L59" i="8"/>
  <c r="M59" i="8" s="1"/>
  <c r="L60" i="8"/>
  <c r="M60" i="8" s="1"/>
  <c r="L61" i="8"/>
  <c r="M61" i="8" s="1"/>
  <c r="H58" i="8" l="1"/>
  <c r="H59" i="8"/>
  <c r="H60" i="8"/>
  <c r="H61" i="8"/>
  <c r="C62" i="8"/>
  <c r="D62" i="8"/>
  <c r="E62" i="8"/>
  <c r="F62" i="8"/>
  <c r="G62" i="8"/>
  <c r="I62" i="8"/>
  <c r="J62" i="8"/>
  <c r="K62" i="8"/>
  <c r="H62" i="8" l="1"/>
  <c r="L62" i="8"/>
  <c r="G13" i="22"/>
  <c r="J13" i="22"/>
  <c r="K13" i="22"/>
  <c r="F20" i="22"/>
  <c r="E25" i="22"/>
  <c r="F25" i="22"/>
  <c r="E26" i="22"/>
  <c r="F26" i="22"/>
  <c r="E27" i="22"/>
  <c r="F27" i="22"/>
  <c r="O27" i="22"/>
  <c r="O28" i="22"/>
  <c r="O29" i="22"/>
  <c r="Q29" i="22" s="1"/>
  <c r="O30" i="22"/>
  <c r="O31" i="22"/>
  <c r="E32" i="22"/>
  <c r="F32" i="22"/>
  <c r="G32" i="22"/>
  <c r="O32" i="22"/>
  <c r="N49" i="22"/>
  <c r="P49" i="22"/>
  <c r="AN50" i="22"/>
  <c r="AO50" i="22"/>
  <c r="AP50" i="22"/>
  <c r="AQ50" i="22"/>
  <c r="AR50" i="22"/>
  <c r="AS50" i="22"/>
  <c r="AT50" i="22"/>
  <c r="AU50" i="22"/>
  <c r="AV50" i="22"/>
  <c r="AW50" i="22"/>
  <c r="AX50" i="22"/>
  <c r="D22" i="20" l="1"/>
  <c r="F22" i="20"/>
  <c r="D23" i="20"/>
  <c r="E23" i="20"/>
  <c r="F23" i="20"/>
  <c r="G23" i="20"/>
  <c r="D24" i="20"/>
  <c r="E24" i="20"/>
  <c r="F24" i="20"/>
  <c r="G24" i="20"/>
  <c r="C27" i="20"/>
  <c r="C28" i="20"/>
  <c r="C29" i="20"/>
  <c r="K30" i="10" s="1"/>
  <c r="C30" i="20"/>
  <c r="C31" i="20"/>
  <c r="L29" i="10"/>
  <c r="I29" i="10"/>
  <c r="D25" i="20"/>
  <c r="F25" i="20"/>
  <c r="E25" i="20"/>
  <c r="G25" i="20"/>
  <c r="I30" i="10"/>
  <c r="F27" i="20" l="1"/>
  <c r="D27" i="20"/>
  <c r="D28" i="20"/>
  <c r="F29" i="20"/>
  <c r="F26" i="20"/>
  <c r="F28" i="20"/>
  <c r="F31" i="20"/>
  <c r="G31" i="20" s="1"/>
  <c r="D29" i="20"/>
  <c r="D31" i="20"/>
  <c r="D30" i="20"/>
  <c r="D26" i="20"/>
  <c r="J30" i="10"/>
  <c r="F30" i="20"/>
  <c r="N30" i="10"/>
  <c r="L30" i="10"/>
  <c r="M30" i="10"/>
  <c r="F23" i="10"/>
  <c r="G27" i="20" l="1"/>
  <c r="L31" i="10" s="1"/>
  <c r="G28" i="20"/>
  <c r="M31" i="10" s="1"/>
  <c r="G30" i="20"/>
  <c r="G29" i="20"/>
  <c r="N31" i="10" s="1"/>
  <c r="E27" i="20"/>
  <c r="I31" i="10" s="1"/>
  <c r="E30" i="20"/>
  <c r="E31" i="20"/>
  <c r="E29" i="20"/>
  <c r="K31" i="10" s="1"/>
  <c r="E28" i="20"/>
  <c r="J31" i="10" s="1"/>
  <c r="G32" i="20" l="1"/>
  <c r="E32" i="20"/>
  <c r="J22" i="17" l="1"/>
  <c r="J11" i="8" l="1"/>
  <c r="F9" i="10" s="1"/>
  <c r="M12" i="8" l="1"/>
  <c r="C11" i="8"/>
  <c r="R32" i="17" l="1"/>
  <c r="R31" i="17"/>
  <c r="F21" i="10"/>
  <c r="F20" i="10"/>
  <c r="E20" i="10"/>
  <c r="F22" i="10"/>
  <c r="E22" i="10"/>
  <c r="F24" i="10" l="1"/>
  <c r="D30" i="8"/>
  <c r="G33" i="17" s="1"/>
  <c r="E30" i="8"/>
  <c r="H33" i="17" s="1"/>
  <c r="F30" i="8"/>
  <c r="I33" i="17" s="1"/>
  <c r="G30" i="8"/>
  <c r="J33" i="17" s="1"/>
  <c r="H30" i="8"/>
  <c r="K33" i="17" s="1"/>
  <c r="I30" i="8"/>
  <c r="L33" i="17" s="1"/>
  <c r="J30" i="8"/>
  <c r="M33" i="17" s="1"/>
  <c r="K30" i="8"/>
  <c r="N33" i="17" s="1"/>
  <c r="L30" i="8"/>
  <c r="O33" i="17" s="1"/>
  <c r="M30" i="8"/>
  <c r="P33" i="17" s="1"/>
  <c r="N30" i="8"/>
  <c r="Q33" i="17" s="1"/>
  <c r="C30" i="8"/>
  <c r="F33" i="17" s="1"/>
  <c r="O27" i="8"/>
  <c r="O29" i="8"/>
  <c r="O28" i="8"/>
  <c r="G34" i="17" l="1"/>
  <c r="G30" i="17"/>
  <c r="G29" i="17" s="1"/>
  <c r="N34" i="17"/>
  <c r="N30" i="17"/>
  <c r="N29" i="17" s="1"/>
  <c r="M34" i="17"/>
  <c r="M30" i="17"/>
  <c r="M29" i="17" s="1"/>
  <c r="L34" i="17"/>
  <c r="L30" i="17"/>
  <c r="L29" i="17" s="1"/>
  <c r="K34" i="17"/>
  <c r="K30" i="17"/>
  <c r="K29" i="17" s="1"/>
  <c r="F34" i="17"/>
  <c r="F30" i="17"/>
  <c r="F29" i="17" s="1"/>
  <c r="R33" i="17"/>
  <c r="J34" i="17"/>
  <c r="J30" i="17"/>
  <c r="J29" i="17" s="1"/>
  <c r="Q34" i="17"/>
  <c r="Q30" i="17"/>
  <c r="Q29" i="17" s="1"/>
  <c r="I34" i="17"/>
  <c r="I30" i="17"/>
  <c r="I29" i="17" s="1"/>
  <c r="O34" i="17"/>
  <c r="O30" i="17"/>
  <c r="O29" i="17" s="1"/>
  <c r="P34" i="17"/>
  <c r="P30" i="17"/>
  <c r="P29" i="17" s="1"/>
  <c r="H34" i="17"/>
  <c r="H30" i="17"/>
  <c r="H29" i="17" s="1"/>
  <c r="O30" i="8"/>
  <c r="R29" i="17" l="1"/>
  <c r="R34" i="17"/>
  <c r="S3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3" authorId="0" shapeId="0" xr:uid="{56123812-3CD9-42E1-8A2C-13EB917EDA29}">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tc={DED02622-DAF7-42A5-A9C4-52F9586CEBF6}</author>
    <author>tc={EA98E4B0-B670-4284-80DE-B55DD0BFC522}</author>
    <author>tc={8E9FA39F-3FB0-4B36-B282-CBCC03EEFBDB}</author>
    <author>tc={3499043C-9172-4E2E-BA3E-E55A9AFE9BBA}</author>
  </authors>
  <commentList>
    <comment ref="B10" authorId="0" shapeId="0" xr:uid="{00000000-0006-0000-0200-000002000000}">
      <text>
        <r>
          <rPr>
            <sz val="9"/>
            <color indexed="81"/>
            <rFont val="Tahoma"/>
            <family val="2"/>
          </rPr>
          <t>Rappel :
si Pertes ECS = Besoins ECS,
alors gestes de MDE conformes à l'audit énergétiques obligatoires</t>
        </r>
      </text>
    </comment>
    <comment ref="B57" authorId="1" shapeId="0" xr:uid="{DED02622-DAF7-42A5-A9C4-52F9586CEBF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7" authorId="2" shapeId="0" xr:uid="{EA98E4B0-B670-4284-80DE-B55DD0BFC5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7" authorId="3" shapeId="0" xr:uid="{8E9FA39F-3FB0-4B36-B282-CBCC03EEFB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7" authorId="4" shapeId="0" xr:uid="{3499043C-9172-4E2E-BA3E-E55A9AFE9BB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 authorId="0" shapeId="0" xr:uid="{00000000-0006-0000-0300-000001000000}">
      <text>
        <r>
          <rPr>
            <sz val="9"/>
            <color indexed="81"/>
            <rFont val="Tahoma"/>
            <family val="2"/>
          </rPr>
          <t>Le cas échéant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6" authorId="0" shapeId="0" xr:uid="{4E207613-1307-47E0-A24B-CD42D8DB51B5}">
      <text>
        <r>
          <rPr>
            <sz val="9"/>
            <color indexed="81"/>
            <rFont val="Tahoma"/>
            <family val="2"/>
          </rPr>
          <t xml:space="preserve">= Production solaire utile prévisionnelle de l'onglet "Tableau 2 Installation" </t>
        </r>
      </text>
    </comment>
    <comment ref="F9" authorId="0" shapeId="0" xr:uid="{00000000-0006-0000-0400-000001000000}">
      <text>
        <r>
          <rPr>
            <sz val="9"/>
            <color indexed="81"/>
            <rFont val="Tahoma"/>
            <family val="2"/>
          </rPr>
          <t xml:space="preserve">Prod. Solaire utile /
Consommation Prod. Eau Chaude de l'onglet
"Tableau 1 Besoins" </t>
        </r>
      </text>
    </comment>
    <comment ref="E10" authorId="0" shapeId="0" xr:uid="{00000000-0006-0000-0400-000004000000}">
      <text>
        <r>
          <rPr>
            <sz val="9"/>
            <color indexed="81"/>
            <rFont val="Tahoma"/>
            <family val="2"/>
          </rPr>
          <t xml:space="preserve">Prod. Sortie App_1 +
Prod. Sortie App_2 =
Consommation Prod. Eau Chaude de l'onglet
"Tableau 1 Besoins"
</t>
        </r>
      </text>
    </comment>
    <comment ref="F10" authorId="0" shapeId="0" xr:uid="{C8D5EE0F-781B-401C-BA37-A36685C8AA29}">
      <text>
        <r>
          <rPr>
            <sz val="9"/>
            <color indexed="81"/>
            <rFont val="Tahoma"/>
            <family val="2"/>
          </rPr>
          <t>Prod. Sortie App_1 +
Prod. Sortie App_2 =
Consommation Prod. Eau Chaude de l'onglet
"Tableau 1 Besoins"</t>
        </r>
      </text>
    </comment>
    <comment ref="D13" authorId="0" shapeId="0" xr:uid="{92C1AE26-E37D-47FF-B956-7C0099F54F11}">
      <text>
        <r>
          <rPr>
            <sz val="9"/>
            <color indexed="81"/>
            <rFont val="Tahoma"/>
            <family val="2"/>
          </rPr>
          <t>Rendement dit de combustion (chaudière PCI).
Les pertes de stockage et de distribution sont incluses dans les consommations de production d'eau chaude (besoins globaux).</t>
        </r>
      </text>
    </comment>
    <comment ref="E15" authorId="0" shapeId="0" xr:uid="{3788FDC4-2A5F-47AD-B1F5-6BE0588D41FF}">
      <text>
        <r>
          <rPr>
            <sz val="9"/>
            <color indexed="81"/>
            <rFont val="Tahoma"/>
            <family val="2"/>
          </rPr>
          <t xml:space="preserve">Prod. Sortie App_1 +
Prod. Sortie App_2 =
Consommation Chauffage +ECS de l'onglet
"Tableau 1 Besoins" </t>
        </r>
      </text>
    </comment>
    <comment ref="F15" authorId="0" shapeId="0" xr:uid="{9C27E4FD-9369-448D-8705-EE5760D8190C}">
      <text>
        <r>
          <rPr>
            <sz val="9"/>
            <color indexed="81"/>
            <rFont val="Tahoma"/>
            <family val="2"/>
          </rPr>
          <t>Prod. Sortie App_1 +
Prod. Sortie App_2 =
Consommation Prod. Eau Chaude de l'onglet
"Tableau 1 Besoins"</t>
        </r>
      </text>
    </comment>
    <comment ref="D18" authorId="0" shapeId="0" xr:uid="{EEF37B8B-F0F1-4CBA-A52F-1639EC117453}">
      <text>
        <r>
          <rPr>
            <sz val="9"/>
            <color indexed="81"/>
            <rFont val="Tahoma"/>
            <family val="2"/>
          </rPr>
          <t>Rendement dit de combustion (chaudière PCI).
Les pertes de stockage et de distribution sont incluses dans les consommations de production d'eau chaude (besoins globaux).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4" authorId="0" shapeId="0" xr:uid="{2FBF2F17-F066-4493-AD24-8D1FA0433643}">
      <text>
        <r>
          <rPr>
            <sz val="9"/>
            <color indexed="81"/>
            <rFont val="Tahoma"/>
            <family val="2"/>
          </rPr>
          <t xml:space="preserve">dans le cas d'un tiers investisseur
</t>
        </r>
      </text>
    </comment>
    <comment ref="F4" authorId="0" shapeId="0" xr:uid="{5C966B99-C933-4AD8-A3C5-8CD47E4CF4EA}">
      <text>
        <r>
          <rPr>
            <sz val="9"/>
            <color indexed="81"/>
            <rFont val="Tahoma"/>
            <family val="2"/>
          </rPr>
          <t xml:space="preserve">dans le cas d'un tiers investisseur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tc={C177CCC1-E21E-4AB7-A01B-3289AA499B0C}</author>
  </authors>
  <commentList>
    <comment ref="B4" authorId="0" shapeId="0" xr:uid="{C177CCC1-E21E-4AB7-A01B-3289AA499B0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<sst xmlns="http://schemas.openxmlformats.org/spreadsheetml/2006/main" count="1459" uniqueCount="604">
  <si>
    <t>H1a</t>
  </si>
  <si>
    <t>H1b</t>
  </si>
  <si>
    <t>H1c</t>
  </si>
  <si>
    <t>H2a</t>
  </si>
  <si>
    <t>H2b</t>
  </si>
  <si>
    <t>H2c</t>
  </si>
  <si>
    <t>H2d</t>
  </si>
  <si>
    <t>H3</t>
  </si>
  <si>
    <t>&lt;400</t>
  </si>
  <si>
    <t>400-800</t>
  </si>
  <si>
    <t>&gt;800</t>
  </si>
  <si>
    <t>Résidentiel</t>
  </si>
  <si>
    <t>Typologie bâtiments:</t>
  </si>
  <si>
    <t>Plafond standart (H2b&lt;400m) (kWh/m² e finale)</t>
  </si>
  <si>
    <t>0 à 400 m</t>
  </si>
  <si>
    <t>401 à 800 m</t>
  </si>
  <si>
    <t>801 m et plus</t>
  </si>
  <si>
    <t>Tertiaire (hors piscine)</t>
  </si>
  <si>
    <t>https://www.legifrance.gouv.fr/loda/id/JORFTEXT000026871753</t>
  </si>
  <si>
    <t>RT 2012 (reprise hotellerie 2 étoiles)</t>
  </si>
  <si>
    <t>Industrie -Chauffage de locaux</t>
  </si>
  <si>
    <t>Coffs Bbio</t>
  </si>
  <si>
    <t>Industries - Process</t>
  </si>
  <si>
    <t>non applicable</t>
  </si>
  <si>
    <t>RT 2012 (reprise Enseignement)</t>
  </si>
  <si>
    <t>Serres</t>
  </si>
  <si>
    <t>RT 2012 (approximation)</t>
  </si>
  <si>
    <t>Bassins aquatiques</t>
  </si>
  <si>
    <t>Tertiaire - Sports &amp; Loisirs</t>
  </si>
  <si>
    <t>Bâtiments ou parties de bâtiment universitaire d'enseignement et de recherche CE1</t>
  </si>
  <si>
    <t>Tertiaire - Santé</t>
  </si>
  <si>
    <t>Bâtiments ou parties de bâtiment universitaire d'enseignement et de recherche CE2</t>
  </si>
  <si>
    <t>Tertiaire - Autres</t>
  </si>
  <si>
    <t>Industries</t>
  </si>
  <si>
    <t>hotels 0-1etoiles CE1 (nuit pr tt les hotels)</t>
  </si>
  <si>
    <t>RT 2012 (reprise valeurs min tertiaire))</t>
  </si>
  <si>
    <t>hotels 0-1etoiles CE2</t>
  </si>
  <si>
    <t>hotels 2 etoiles CE1</t>
  </si>
  <si>
    <t>hotels 2 etoiles CE2</t>
  </si>
  <si>
    <t>Catégorie</t>
  </si>
  <si>
    <t>Valeur minimale  (kWh/m²/an)</t>
  </si>
  <si>
    <t>Valeur maximales  (kWh/m²/an)</t>
  </si>
  <si>
    <t>biomasse (eff = 0,85)</t>
  </si>
  <si>
    <t>part chauffage bâtiment (résidentiel)</t>
  </si>
  <si>
    <t>EF chauffage</t>
  </si>
  <si>
    <t>hotels 3 etoiles CE1</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</si>
  <si>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</si>
  <si>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</si>
  <si>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</si>
  <si>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</si>
  <si>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</si>
  <si>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</si>
  <si>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</si>
  <si>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</si>
  <si>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</si>
  <si>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</si>
  <si>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</si>
  <si>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</si>
  <si>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</si>
  <si>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</si>
  <si>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</si>
  <si>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</si>
  <si>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</si>
  <si>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</si>
  <si>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</si>
  <si>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</si>
  <si>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</si>
  <si>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</si>
  <si>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</si>
  <si>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</si>
  <si>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</si>
  <si>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</si>
  <si>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</si>
  <si>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Problème sur la formule dans le fichier biomasse</t>
  </si>
  <si>
    <t>Tertiaire - Bureaux</t>
  </si>
  <si>
    <t>Altitude (m)</t>
  </si>
  <si>
    <t>CVC</t>
  </si>
  <si>
    <t>N/A</t>
  </si>
  <si>
    <t>800-1200</t>
  </si>
  <si>
    <t>1200-1600</t>
  </si>
  <si>
    <t>&gt;1600</t>
  </si>
  <si>
    <t>Tertiaire - Commerce</t>
  </si>
  <si>
    <t>Tertiaire - Enseignement</t>
  </si>
  <si>
    <t>Tertiaire - Hotellerie</t>
  </si>
  <si>
    <t>Paramètres</t>
  </si>
  <si>
    <t>Listes</t>
  </si>
  <si>
    <t xml:space="preserve">Logiciel utilisé (version) : </t>
  </si>
  <si>
    <t>Calcul</t>
  </si>
  <si>
    <t>Gaz Naturel</t>
  </si>
  <si>
    <t>Centrale sol</t>
  </si>
  <si>
    <t>Simple vitrage</t>
  </si>
  <si>
    <t>REF1 SSC1</t>
  </si>
  <si>
    <t>Polysun</t>
  </si>
  <si>
    <t>Mesuré</t>
  </si>
  <si>
    <t>Selon audit énergétique</t>
  </si>
  <si>
    <t>Fioul</t>
  </si>
  <si>
    <t>Trackeur sol</t>
  </si>
  <si>
    <t>Double vitrage</t>
  </si>
  <si>
    <t>REF1 SSC2</t>
  </si>
  <si>
    <t>Transol</t>
  </si>
  <si>
    <t>Calculé (factures)</t>
  </si>
  <si>
    <t>Selon étude conception BET</t>
  </si>
  <si>
    <t>Charbon</t>
  </si>
  <si>
    <t>Ombrière</t>
  </si>
  <si>
    <t>Tube sous vide</t>
  </si>
  <si>
    <t>REF2 SSC1</t>
  </si>
  <si>
    <t>Tsol</t>
  </si>
  <si>
    <t>Calculé (simulation)</t>
  </si>
  <si>
    <t>Mesure</t>
  </si>
  <si>
    <t>Electricité</t>
  </si>
  <si>
    <t>Surimposition toiture</t>
  </si>
  <si>
    <t>Autre</t>
  </si>
  <si>
    <t>REF2 SSC2</t>
  </si>
  <si>
    <t>TRNSYS</t>
  </si>
  <si>
    <t>Fiche constructeur</t>
  </si>
  <si>
    <t>Déduit de factures</t>
  </si>
  <si>
    <t>Biomasse</t>
  </si>
  <si>
    <t>Intégration toiture</t>
  </si>
  <si>
    <t>REF3 SSC1</t>
  </si>
  <si>
    <t>Pléiade+COMFIE</t>
  </si>
  <si>
    <t>Mesure sur période estivale</t>
  </si>
  <si>
    <t>Réseau Chaleur</t>
  </si>
  <si>
    <t>REF4 SSC1</t>
  </si>
  <si>
    <t>CASSSC (schéma hydro-accumulation)</t>
  </si>
  <si>
    <t>Mesure sur période hivernale</t>
  </si>
  <si>
    <t>REF5 SSC1</t>
  </si>
  <si>
    <t>SOLISCASSSC (schéma solaire direct)</t>
  </si>
  <si>
    <t>REF5 SSC2</t>
  </si>
  <si>
    <t>Scenocalc</t>
  </si>
  <si>
    <t>Choix…</t>
  </si>
  <si>
    <t>Résidentiel (LC)</t>
  </si>
  <si>
    <t>Neuf</t>
  </si>
  <si>
    <t>Dédiée</t>
  </si>
  <si>
    <t xml:space="preserve">Tertiaire (T) </t>
  </si>
  <si>
    <t>Existant</t>
  </si>
  <si>
    <t>Groupée</t>
  </si>
  <si>
    <t>Mixte</t>
  </si>
  <si>
    <r>
      <t>Pour calcul du CO</t>
    </r>
    <r>
      <rPr>
        <b/>
        <vertAlign val="subscript"/>
        <sz val="11"/>
        <color theme="1"/>
        <rFont val="Calibri"/>
        <family val="2"/>
        <scheme val="minor"/>
      </rPr>
      <t>2</t>
    </r>
    <r>
      <rPr>
        <b/>
        <sz val="11"/>
        <color theme="1"/>
        <rFont val="Calibri"/>
        <family val="2"/>
        <scheme val="minor"/>
      </rPr>
      <t xml:space="preserve"> fossile évité dans l'onglet "Tableau 3 Production"</t>
    </r>
  </si>
  <si>
    <t>Type d'énergie</t>
  </si>
  <si>
    <t>Consommation</t>
  </si>
  <si>
    <r>
      <rPr>
        <b/>
        <sz val="11"/>
        <rFont val="Symbol"/>
        <family val="1"/>
        <charset val="2"/>
      </rPr>
      <t>S</t>
    </r>
    <r>
      <rPr>
        <b/>
        <sz val="11"/>
        <rFont val="Calibri"/>
        <family val="2"/>
        <scheme val="minor"/>
      </rPr>
      <t xml:space="preserve"> appoints</t>
    </r>
  </si>
  <si>
    <r>
      <t xml:space="preserve">TABLEAUX INSTRUCTION DOSSIER FONDS CHALEUR
- Opérations SSC dédiées ou groupées -
</t>
    </r>
    <r>
      <rPr>
        <sz val="8"/>
        <rFont val="Arial Black"/>
        <family val="2"/>
      </rPr>
      <t>Installation solaire thermique pour la production de Chauffage et d’Eau Chaude Sanitaire</t>
    </r>
  </si>
  <si>
    <t>Volet financier</t>
  </si>
  <si>
    <t>Tableau 1 : Besoins</t>
  </si>
  <si>
    <t>Tableau 2 : Installation</t>
  </si>
  <si>
    <t>Tableau 3 : Production</t>
  </si>
  <si>
    <t>Tableau 4 : OPEX (projet&gt; 250m² )</t>
  </si>
  <si>
    <t>Tableau 5 : Impact subvention (projet&gt; 250m² )</t>
  </si>
  <si>
    <t>Tableau 6 : Données financières (projet&gt; 250m² en vente de chaleur)</t>
  </si>
  <si>
    <r>
      <rPr>
        <b/>
        <sz val="10"/>
        <rFont val="Arial"/>
        <family val="2"/>
      </rPr>
      <t xml:space="preserve">NOM du projet </t>
    </r>
    <r>
      <rPr>
        <sz val="10"/>
        <rFont val="Arial"/>
        <family val="2"/>
      </rPr>
      <t>:</t>
    </r>
  </si>
  <si>
    <t>Région / Département / Commune :</t>
  </si>
  <si>
    <t>Secteur de l'opération :</t>
  </si>
  <si>
    <t>Type de l'opération :</t>
  </si>
  <si>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</si>
  <si>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</si>
  <si>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</si>
  <si>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</si>
  <si>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</si>
  <si>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</si>
  <si>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</si>
  <si>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</si>
  <si>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</si>
  <si>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</si>
  <si>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</si>
  <si>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</si>
  <si>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</si>
  <si>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</si>
  <si>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</si>
  <si>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</si>
  <si>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</si>
  <si>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</si>
  <si>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</si>
  <si>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</si>
  <si>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</si>
  <si>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</si>
  <si>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</si>
  <si>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</si>
  <si>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</si>
  <si>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</si>
  <si>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</si>
  <si>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</si>
  <si>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</si>
  <si>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</si>
  <si>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</si>
  <si>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</si>
  <si>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</si>
  <si>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</si>
  <si>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</si>
  <si>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</si>
  <si>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</si>
  <si>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</si>
  <si>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</si>
  <si>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</si>
  <si>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</si>
  <si>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</si>
  <si>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</si>
  <si>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</si>
  <si>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</si>
  <si>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</si>
  <si>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</si>
  <si>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</si>
  <si>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</si>
  <si>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</si>
  <si>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</si>
  <si>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</si>
  <si>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</si>
  <si>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</si>
  <si>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INGENIERIE</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</si>
  <si>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</si>
  <si>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</si>
  <si>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</si>
  <si>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</si>
  <si>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</si>
  <si>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</si>
  <si>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</si>
  <si>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</si>
  <si>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</si>
  <si>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</si>
  <si>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</si>
  <si>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</si>
  <si>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</si>
  <si>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</si>
  <si>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</si>
  <si>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</si>
  <si>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</si>
  <si>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</si>
  <si>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</si>
  <si>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</si>
  <si>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</si>
  <si>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</si>
  <si>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</si>
  <si>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</si>
  <si>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</si>
  <si>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</si>
  <si>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</si>
  <si>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</si>
  <si>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</si>
  <si>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</si>
  <si>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</si>
  <si>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</si>
  <si>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</si>
  <si>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</si>
  <si>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</si>
  <si>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</si>
  <si>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</si>
  <si>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</si>
  <si>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</si>
  <si>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</si>
  <si>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</si>
  <si>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</si>
  <si>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</si>
  <si>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</si>
  <si>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</si>
  <si>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</si>
  <si>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</si>
  <si>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</si>
  <si>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</si>
  <si>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</si>
  <si>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</si>
  <si>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</si>
  <si>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</si>
  <si>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</si>
  <si>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</si>
  <si>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</si>
  <si>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</si>
  <si>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</si>
  <si>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</si>
  <si>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</si>
  <si>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</si>
  <si>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</si>
  <si>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</si>
  <si>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</si>
  <si>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</si>
  <si>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</si>
  <si>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</si>
  <si>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</si>
  <si>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</si>
  <si>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</si>
  <si>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</si>
  <si>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</si>
  <si>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</si>
  <si>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</si>
  <si>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</si>
  <si>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</si>
  <si>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</si>
  <si>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</si>
  <si>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</si>
  <si>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</si>
  <si>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</si>
  <si>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</si>
  <si>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</si>
  <si>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</si>
  <si>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</si>
  <si>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</si>
  <si>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</si>
  <si>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</si>
  <si>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</si>
  <si>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</si>
  <si>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</si>
  <si>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</si>
  <si>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</si>
  <si>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</si>
  <si>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</si>
  <si>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</si>
  <si>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</si>
  <si>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</si>
  <si>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</si>
  <si>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</si>
  <si>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</si>
  <si>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</si>
  <si>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</si>
  <si>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</si>
  <si>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</si>
  <si>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</si>
  <si>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</si>
  <si>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</si>
  <si>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</si>
  <si>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</si>
  <si>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</si>
  <si>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</si>
  <si>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</si>
  <si>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</si>
  <si>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</si>
  <si>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Onglet à compléter pour tous les projets</t>
  </si>
  <si>
    <t>Tableau 1a : Besoins - Système Solaire Combiné Collectif</t>
  </si>
  <si>
    <t>Faire un tableur par bâtiment, pour chaque installation dédiée ou groupée</t>
  </si>
  <si>
    <t>Situation actuelle
(Cref initiale)</t>
  </si>
  <si>
    <t>Commentaire</t>
  </si>
  <si>
    <t>Situation future</t>
  </si>
  <si>
    <t>Type d'opération</t>
  </si>
  <si>
    <t>Besoins Chauffage (MWh/an)</t>
  </si>
  <si>
    <t>Pertes Chauffage (stockage, boucle distribution) (MWh/an)</t>
  </si>
  <si>
    <t>Exemple : calorifugeage renforcé</t>
  </si>
  <si>
    <t>Besoins ECS (MWh/an) à 55 °C</t>
  </si>
  <si>
    <t>Exemple : économiseurs d'eau</t>
  </si>
  <si>
    <t>Pertes ECS (stockage, boucle distribution) (MWh/an)</t>
  </si>
  <si>
    <t>Consommation chauffage +ECS (MWh/an)</t>
  </si>
  <si>
    <t>Consommation chauffage +ECS (MWh/an) retenus pour le calcul de la subvention</t>
  </si>
  <si>
    <t>Consigne température Chauffage (°C)</t>
  </si>
  <si>
    <t>Exemple : réduction de la consigne de la température de confort</t>
  </si>
  <si>
    <t>Période de chauffe (dd/mm/N-1 à dd/mm/N)</t>
  </si>
  <si>
    <t>Exemple : 15/10/2023 à 15/04/2024</t>
  </si>
  <si>
    <t>Régime température boucle Chauffage (A/R °C)</t>
  </si>
  <si>
    <t>Exemple : 30/35 °C</t>
  </si>
  <si>
    <t>Surface de chauffage par émetteurs haute/basse température (m²)</t>
  </si>
  <si>
    <t>Exemple : radiateurs HT sans robinets thermostatiques</t>
  </si>
  <si>
    <t>Exemple : plancher chauffant et radiateurs BT avec robinets thermostatiques</t>
  </si>
  <si>
    <t>Classe d'isolation de la distribution</t>
  </si>
  <si>
    <t>Exemple : Classe 4</t>
  </si>
  <si>
    <t>existant</t>
  </si>
  <si>
    <r>
      <t xml:space="preserve">Consommation de référence (kWh/(m².an)) </t>
    </r>
    <r>
      <rPr>
        <b/>
        <vertAlign val="superscript"/>
        <sz val="8"/>
        <color rgb="FF000000"/>
        <rFont val="Calibri"/>
        <family val="2"/>
        <scheme val="minor"/>
      </rPr>
      <t>(1)</t>
    </r>
  </si>
  <si>
    <t>Zone Climatique règlementaire :
Altitude :</t>
  </si>
  <si>
    <t xml:space="preserve">Cep_max (kWh_ep/m².an) = </t>
  </si>
  <si>
    <t>neuf</t>
  </si>
  <si>
    <r>
      <t xml:space="preserve">Cep règlementaire (kWh_ep/(m².an)) </t>
    </r>
    <r>
      <rPr>
        <b/>
        <vertAlign val="superscript"/>
        <sz val="8"/>
        <color rgb="FF000000"/>
        <rFont val="Calibri"/>
        <family val="2"/>
        <scheme val="minor"/>
      </rPr>
      <t>(2)</t>
    </r>
  </si>
  <si>
    <t>(1) http://www.rt-batiment.fr/presentation-generale-dispositif-a35.html</t>
  </si>
  <si>
    <t>(2) Coefficient d'énergie primaire (Cep) : consommation conventionnelle d'énergie primaire du projet, portant sur les consommations de chauffage,</t>
  </si>
  <si>
    <t>Exemple - Synthèse des besoins thermiques</t>
  </si>
  <si>
    <t>Janvier</t>
  </si>
  <si>
    <t>Février</t>
  </si>
  <si>
    <t>Mars</t>
  </si>
  <si>
    <t>Avril</t>
  </si>
  <si>
    <t>Mai</t>
  </si>
  <si>
    <t>Juin</t>
  </si>
  <si>
    <t>Juillet</t>
  </si>
  <si>
    <t>Août</t>
  </si>
  <si>
    <t>Septembre</t>
  </si>
  <si>
    <t>Octobre</t>
  </si>
  <si>
    <t>Novembre</t>
  </si>
  <si>
    <t>Décembre</t>
  </si>
  <si>
    <t>ECS à 55 °C (MWh)</t>
  </si>
  <si>
    <t>Chauffage (MWh)</t>
  </si>
  <si>
    <r>
      <t xml:space="preserve">Pertes ECS+Chauffage </t>
    </r>
    <r>
      <rPr>
        <i/>
        <sz val="11"/>
        <color rgb="FFFF33CC"/>
        <rFont val="Calibri"/>
        <family val="2"/>
      </rPr>
      <t>(stockage, boucle distribution)</t>
    </r>
    <r>
      <rPr>
        <b/>
        <sz val="11"/>
        <color rgb="FFFF33CC"/>
        <rFont val="Calibri"/>
        <family val="2"/>
      </rPr>
      <t xml:space="preserve"> (MWh)</t>
    </r>
  </si>
  <si>
    <t>TOTAL (MWh)</t>
  </si>
  <si>
    <t xml:space="preserve">Département </t>
  </si>
  <si>
    <t>01 ― Ain</t>
  </si>
  <si>
    <t>Tableau 1b : Plafond de consommation en kWh/m²/an considéré comme raisonnable en fonction du type de bâtiment et de sa situation géographique sera calculé</t>
  </si>
  <si>
    <t>Zone climatique</t>
  </si>
  <si>
    <t>cf carte à droite -&gt;</t>
  </si>
  <si>
    <t>Altitude du projet (m)</t>
  </si>
  <si>
    <t>Activités 
(process, chauffage/ECS, …)</t>
  </si>
  <si>
    <t>Type de bâtiment</t>
  </si>
  <si>
    <t>Surface chauffée (m2)</t>
  </si>
  <si>
    <t>Besoins avant démarche d'économie d'énergie (MWh/an)</t>
  </si>
  <si>
    <t>Besoins après démarche d'économie d'énergie (MWh/an)
pris en compte pour le dimensionnement</t>
  </si>
  <si>
    <t xml:space="preserve">dont Besoins chauffage </t>
  </si>
  <si>
    <t>dont Besoins ECS</t>
  </si>
  <si>
    <t>Besoins / m2</t>
  </si>
  <si>
    <t>Classe énerg. 
(A, B, C, …)</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</si>
  <si>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</si>
  <si>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</si>
  <si>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Consommation plafond d'efficacité énergétique chauffage bâtiment hors ECS (MWh/an)</t>
  </si>
  <si>
    <t>Commentaire (automatique)</t>
  </si>
  <si>
    <t>TOTAUX</t>
  </si>
  <si>
    <t>Tableau 2 : Description de l'installation solaire</t>
  </si>
  <si>
    <t>Faire un tableur par installation solaire</t>
  </si>
  <si>
    <t>Caractéristiques du champ de capteur et du schéma d'intégration</t>
  </si>
  <si>
    <t>Situation future
 (projet EnR)</t>
  </si>
  <si>
    <t>Commentaires/Précisions</t>
  </si>
  <si>
    <t>Installation Solaire thermique</t>
  </si>
  <si>
    <t>Type de schéma hydraulique ou de raccordement (cf. livret technique SOCOL : Les Systèmes Solaires Combinés en Equipement Collectif)</t>
  </si>
  <si>
    <t>Si autre : préciser</t>
  </si>
  <si>
    <t>Type de capteurs solaires</t>
  </si>
  <si>
    <r>
      <t xml:space="preserve">Surface d'entrée </t>
    </r>
    <r>
      <rPr>
        <b/>
        <sz val="8"/>
        <rFont val="Calibri"/>
        <family val="2"/>
      </rPr>
      <t>nette</t>
    </r>
    <r>
      <rPr>
        <sz val="8"/>
        <rFont val="Calibri"/>
        <family val="2"/>
      </rPr>
      <t xml:space="preserve"> des capteurs (en m²)</t>
    </r>
  </si>
  <si>
    <t>Surface cloturée ou d'emprise au sol de la centrale (en m²)</t>
  </si>
  <si>
    <t>Type de strucure porteuse</t>
  </si>
  <si>
    <t>Orientation par rapport au Sud (entre -45 ° et +45 °)</t>
  </si>
  <si>
    <t>Exemple : 0 ° (= plein Sud)</t>
  </si>
  <si>
    <t>Inclinaison par rapport à l'horizontale (entre 15 ° et 90 °)</t>
  </si>
  <si>
    <t>Type de fluide caloporteur</t>
  </si>
  <si>
    <t>Autovidangeable</t>
  </si>
  <si>
    <r>
      <t>Volume du/des ballons solaires cumulés (m</t>
    </r>
    <r>
      <rPr>
        <vertAlign val="superscript"/>
        <sz val="8"/>
        <rFont val="Calibri"/>
        <family val="2"/>
      </rPr>
      <t>3</t>
    </r>
    <r>
      <rPr>
        <sz val="8"/>
        <rFont val="Calibri"/>
        <family val="2"/>
      </rPr>
      <t>)</t>
    </r>
  </si>
  <si>
    <r>
      <t>Volume du/des ballons d'appoint cumulés (m</t>
    </r>
    <r>
      <rPr>
        <vertAlign val="superscript"/>
        <sz val="8"/>
        <rFont val="Calibri"/>
        <family val="2"/>
      </rPr>
      <t>3</t>
    </r>
    <r>
      <rPr>
        <sz val="8"/>
        <rFont val="Calibri"/>
        <family val="2"/>
      </rPr>
      <t xml:space="preserve">)
</t>
    </r>
    <r>
      <rPr>
        <i/>
        <sz val="8"/>
        <rFont val="Calibri"/>
        <family val="2"/>
      </rPr>
      <t>Si ballon bi-énergie, volume consacré à l'appoint</t>
    </r>
  </si>
  <si>
    <t>Production solaire brute prévisionnelle (sortie capteurs solaires) (MWh/an)</t>
  </si>
  <si>
    <t>Déperdition boucle Solaire (MWh/an)</t>
  </si>
  <si>
    <t>Déperdition ballon(s) de stockage solaire(s) (MWh/an)</t>
  </si>
  <si>
    <r>
      <t xml:space="preserve">Production solaire </t>
    </r>
    <r>
      <rPr>
        <b/>
        <u/>
        <sz val="8"/>
        <rFont val="Calibri"/>
        <family val="2"/>
      </rPr>
      <t>utile</t>
    </r>
    <r>
      <rPr>
        <b/>
        <sz val="8"/>
        <rFont val="Calibri"/>
        <family val="2"/>
      </rPr>
      <t xml:space="preserve"> prévisionnelle (MWh/an) </t>
    </r>
    <r>
      <rPr>
        <b/>
        <vertAlign val="superscript"/>
        <sz val="8"/>
        <rFont val="Calibri"/>
        <family val="2"/>
      </rPr>
      <t>(1)</t>
    </r>
  </si>
  <si>
    <t>Cas échéant : décharge de la boucle solaire (en MWh/an)</t>
  </si>
  <si>
    <t>Exemple : éviter les surchauffes estivales</t>
  </si>
  <si>
    <r>
      <t xml:space="preserve">Productivité solaire </t>
    </r>
    <r>
      <rPr>
        <b/>
        <u/>
        <sz val="8"/>
        <rFont val="Calibri"/>
        <family val="2"/>
      </rPr>
      <t>utile</t>
    </r>
    <r>
      <rPr>
        <b/>
        <sz val="8"/>
        <rFont val="Calibri"/>
        <family val="2"/>
      </rPr>
      <t xml:space="preserve"> annuelle (kWh/m²)</t>
    </r>
  </si>
  <si>
    <t xml:space="preserve">(1) QSU : la production solaire est calculée en valeur d'énergie utile à la sortie du ballon solaire ou aux points de piquage ECS et Chauffage 
(attention à la façon de remonter à l'QSU avec les logiciels utilisés pour le calcul de cette valeur). </t>
  </si>
  <si>
    <t>Production solaire utile (MWh)</t>
  </si>
  <si>
    <t>Décharge boucle solaire (MWh)</t>
  </si>
  <si>
    <t>Pertes boucle solaire (stockage, distribution) (MWh)</t>
  </si>
  <si>
    <t>Production solaire brute sortie capteurs</t>
  </si>
  <si>
    <t>Consommation d'eau chaude (MWh)</t>
  </si>
  <si>
    <t>Consommation solarisable pour FSC (MWh)</t>
  </si>
  <si>
    <t>Tableau 3 : Description Production</t>
  </si>
  <si>
    <t>Situation actuelle</t>
  </si>
  <si>
    <t>Commentaires</t>
  </si>
  <si>
    <t>Production</t>
  </si>
  <si>
    <t>Solaire thermique</t>
  </si>
  <si>
    <r>
      <t xml:space="preserve">Total Production Solaire </t>
    </r>
    <r>
      <rPr>
        <b/>
        <u/>
        <sz val="8"/>
        <rFont val="Calibri"/>
        <family val="2"/>
      </rPr>
      <t>brute</t>
    </r>
    <r>
      <rPr>
        <b/>
        <sz val="8"/>
        <rFont val="Calibri"/>
        <family val="2"/>
      </rPr>
      <t xml:space="preserve"> (MWh/an)</t>
    </r>
  </si>
  <si>
    <t>Non applicable</t>
  </si>
  <si>
    <r>
      <t xml:space="preserve">Total Production Solaire </t>
    </r>
    <r>
      <rPr>
        <b/>
        <u/>
        <sz val="8"/>
        <rFont val="Calibri"/>
        <family val="2"/>
      </rPr>
      <t>utile</t>
    </r>
    <r>
      <rPr>
        <b/>
        <sz val="8"/>
        <rFont val="Calibri"/>
        <family val="2"/>
      </rPr>
      <t xml:space="preserve"> (MWh/an) </t>
    </r>
    <r>
      <rPr>
        <b/>
        <vertAlign val="superscript"/>
        <sz val="8"/>
        <rFont val="Calibri"/>
        <family val="2"/>
      </rPr>
      <t>(1)</t>
    </r>
  </si>
  <si>
    <t xml:space="preserve">Total Production Solaire (MWh/an) avec plafonnement de la boucle de distribution ECS à prendre en compte pour le calcul de la subvention </t>
  </si>
  <si>
    <t>Cas échéant : total décharge boucle solaire (MWh/an)</t>
  </si>
  <si>
    <t xml:space="preserve">Taux de couverture sur besoins utiles (FECS %) </t>
  </si>
  <si>
    <t>Production d'Appoint_1</t>
  </si>
  <si>
    <t>Production d'eau chaude sortie Appoint_1 (MWh/an)</t>
  </si>
  <si>
    <t>Puissance Appoint_1  (MW)</t>
  </si>
  <si>
    <t>Type d'énergie Appoint_1</t>
  </si>
  <si>
    <r>
      <t xml:space="preserve">Rendement moyen annuel Appoint_1
</t>
    </r>
    <r>
      <rPr>
        <i/>
        <sz val="8"/>
        <rFont val="Calibri"/>
        <family val="2"/>
      </rPr>
      <t>(rendement production ECS+Chauffage)</t>
    </r>
  </si>
  <si>
    <t>Consommation d'énergie entrée Appoint_1 (MWh/an)</t>
  </si>
  <si>
    <t>Production d'Appoint_2
le cas échéant</t>
  </si>
  <si>
    <t>Production d'eau chaude sortie Appoint_2 (MWh/an)</t>
  </si>
  <si>
    <t>Puissance Appoint_2  (MW)</t>
  </si>
  <si>
    <t>Type d'énergie Appoint_2</t>
  </si>
  <si>
    <t>Consommation d'énergie entrée Appoint_2 (MWh)</t>
  </si>
  <si>
    <t>Total</t>
  </si>
  <si>
    <t>Total Production d'eau chaude (MWh)</t>
  </si>
  <si>
    <t>Si décharge solaire = chaleur injectée dans le RC (MW/an)</t>
  </si>
  <si>
    <t>-</t>
  </si>
  <si>
    <t>Puissance totale des Appoints (MW)</t>
  </si>
  <si>
    <t>Total Consommation énergie d'appoint du site (MWh/an)</t>
  </si>
  <si>
    <t>Taux EnR&amp;R sur production totale du site</t>
  </si>
  <si>
    <t>CO2 fossile évité (tonnes) :
réf. Combustion (base carbone ADEME) 
GN : 0,201 tCO2/MWh PCI
fioul : 0,272 tCO2/MWh PCI
charbon : 0,345 tCO2/MWh PCI</t>
  </si>
  <si>
    <t xml:space="preserve">(1) QSU : la production solaire est calculée en valeur d'énergie utile à la sortie du ballon solaire ou aux points de piquage ECS et Chauffage (attention à la façon de remonter à l'ESU avec les logiciels utilisés pour le calcul de cette valeur). </t>
  </si>
  <si>
    <t>Energie substituée</t>
  </si>
  <si>
    <t>Part</t>
  </si>
  <si>
    <t>Onglet à compléter pour les projets de plus de 250m² de capteurs</t>
  </si>
  <si>
    <t>Tableau 4 : Coûts d'exploitation</t>
  </si>
  <si>
    <t>Charges d’exploitation annuelle (€ HTR)</t>
  </si>
  <si>
    <t>Détails</t>
  </si>
  <si>
    <t>Tarif actuel de l'électricité - abonnement inclus - sur le site (€ HT /MWh)</t>
  </si>
  <si>
    <t>P'1 € HTR</t>
  </si>
  <si>
    <t>Frais de gestion, d'assurance</t>
  </si>
  <si>
    <t>Cas échéant : location de terrain</t>
  </si>
  <si>
    <t>P2 monitoring € HTR</t>
  </si>
  <si>
    <t>Précisions : nb d'HJ/mois</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</si>
  <si>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</si>
  <si>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</si>
  <si>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</si>
  <si>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</si>
  <si>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</si>
  <si>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</si>
  <si>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la centrale ou non</t>
  </si>
  <si>
    <t>Tableau 5 : Impact de la subvention sur le prix de revient de la chaleur</t>
  </si>
  <si>
    <t xml:space="preserve">Cas échéant Tiers investisseur (bénéficiaire subvention &lt;&gt; bénéficiaire de chaleur) : </t>
  </si>
  <si>
    <t>Taux d'aide</t>
  </si>
  <si>
    <t>Montant de l'aide (€)</t>
  </si>
  <si>
    <t>Coût moyen de revient de la chaleur renouvelable calculé sur 15 ans HT / MWh</t>
  </si>
  <si>
    <r>
      <t xml:space="preserve">Cas échéant : Prix de vente moyen de la chaleur calculé sur </t>
    </r>
    <r>
      <rPr>
        <b/>
        <sz val="8"/>
        <color indexed="8"/>
        <rFont val="Calibri"/>
        <family val="2"/>
      </rPr>
      <t>15 ans</t>
    </r>
    <r>
      <rPr>
        <sz val="8"/>
        <color indexed="8"/>
        <rFont val="Calibri"/>
        <family val="2"/>
      </rPr>
      <t xml:space="preserve"> € HT / MWh</t>
    </r>
  </si>
  <si>
    <t>Coût moyen de revient de la chaleur renouvelable calculé sur 20 ans HT / MWh (1)</t>
  </si>
  <si>
    <r>
      <t xml:space="preserve">Cas échéant : Prix de vente moyen de la chaleur calculé sur </t>
    </r>
    <r>
      <rPr>
        <b/>
        <sz val="8"/>
        <color indexed="8"/>
        <rFont val="Calibri"/>
        <family val="2"/>
      </rPr>
      <t>20 ans</t>
    </r>
    <r>
      <rPr>
        <sz val="8"/>
        <color indexed="8"/>
        <rFont val="Calibri"/>
        <family val="2"/>
      </rPr>
      <t xml:space="preserve"> € HT / MWh</t>
    </r>
  </si>
  <si>
    <r>
      <t xml:space="preserve">Prix d'achat actuel (année 1) de la chaleur </t>
    </r>
    <r>
      <rPr>
        <u/>
        <sz val="8"/>
        <color indexed="8"/>
        <rFont val="Calibri"/>
        <family val="2"/>
      </rPr>
      <t>appoint 1</t>
    </r>
    <r>
      <rPr>
        <sz val="8"/>
        <color indexed="8"/>
        <rFont val="Calibri"/>
        <family val="2"/>
      </rPr>
      <t xml:space="preserve"> € HT / MWh
</t>
    </r>
    <r>
      <rPr>
        <i/>
        <sz val="8"/>
        <color indexed="8"/>
        <rFont val="Calibri"/>
        <family val="2"/>
      </rPr>
      <t>(MWh PCI ou MWh élec avec abonnement)</t>
    </r>
  </si>
  <si>
    <r>
      <t xml:space="preserve">Taux d'accroissement annuel moyen du prix de vente sur </t>
    </r>
    <r>
      <rPr>
        <b/>
        <sz val="8"/>
        <color indexed="8"/>
        <rFont val="Calibri"/>
        <family val="2"/>
      </rPr>
      <t>15 ans</t>
    </r>
    <r>
      <rPr>
        <sz val="8"/>
        <color indexed="8"/>
        <rFont val="Calibri"/>
        <family val="2"/>
      </rPr>
      <t xml:space="preserve">  </t>
    </r>
    <r>
      <rPr>
        <i/>
        <sz val="8"/>
        <color indexed="8"/>
        <rFont val="Calibri"/>
        <family val="2"/>
      </rPr>
      <t>(selon la formule d'indexation choisie)</t>
    </r>
  </si>
  <si>
    <r>
      <t xml:space="preserve">Prix d'achat actuel (année 1) de la chaleur </t>
    </r>
    <r>
      <rPr>
        <u/>
        <sz val="8"/>
        <color indexed="8"/>
        <rFont val="Calibri"/>
        <family val="2"/>
      </rPr>
      <t>appoint 2</t>
    </r>
    <r>
      <rPr>
        <sz val="8"/>
        <color indexed="8"/>
        <rFont val="Calibri"/>
        <family val="2"/>
      </rPr>
      <t xml:space="preserve"> € HT / MWh
(MWh PCI ou MWh élec avec abonnement)</t>
    </r>
  </si>
  <si>
    <r>
      <t xml:space="preserve">Taux d'accroissement annuel moyen du prix de vente sur </t>
    </r>
    <r>
      <rPr>
        <b/>
        <sz val="8"/>
        <color indexed="8"/>
        <rFont val="Calibri"/>
        <family val="2"/>
      </rPr>
      <t>20 ans</t>
    </r>
    <r>
      <rPr>
        <sz val="8"/>
        <color indexed="8"/>
        <rFont val="Calibri"/>
        <family val="2"/>
      </rPr>
      <t xml:space="preserve">  (selon la formule d'indexation choisie)</t>
    </r>
  </si>
  <si>
    <t>hypothèses de croissance retenues sur chacun des indicateurs :</t>
  </si>
  <si>
    <t>Onglet à compléter pour les projets de plus de 250m² de capteurs en vente de chaleur</t>
  </si>
  <si>
    <t>Tableau 6 : Coûts d'exploitation</t>
  </si>
  <si>
    <t>Pour les projets en tiers investissement</t>
  </si>
  <si>
    <t>Années</t>
  </si>
  <si>
    <t>(…)</t>
  </si>
  <si>
    <r>
      <t>Chiffre d'affaire en milliers en k€</t>
    </r>
    <r>
      <rPr>
        <sz val="11"/>
        <color indexed="8"/>
        <rFont val="Calibri"/>
        <family val="2"/>
      </rPr>
      <t xml:space="preserve"> (à détailler) </t>
    </r>
  </si>
  <si>
    <t>Avec un prix de vente de la chaleur correspondant au niveau de  subventions attendues lors de la demande d’aide</t>
  </si>
  <si>
    <r>
      <t>Charges d’exploitation en k€</t>
    </r>
    <r>
      <rPr>
        <sz val="11"/>
        <color indexed="8"/>
        <rFont val="Calibri"/>
        <family val="2"/>
      </rPr>
      <t xml:space="preserve"> (à détailler)</t>
    </r>
  </si>
  <si>
    <r>
      <t>-</t>
    </r>
    <r>
      <rPr>
        <sz val="7"/>
        <color indexed="8"/>
        <rFont val="Times New Roman"/>
        <family val="1"/>
      </rPr>
      <t xml:space="preserve">          </t>
    </r>
    <r>
      <rPr>
        <i/>
        <sz val="11"/>
        <color indexed="8"/>
        <rFont val="Calibri"/>
        <family val="2"/>
      </rPr>
      <t>Charges de combustibles détaillées (Electricité= coût de P’1 combustible ENR ou fossiles=coûts de P1…)</t>
    </r>
  </si>
  <si>
    <r>
      <t>-</t>
    </r>
    <r>
      <rPr>
        <sz val="7"/>
        <color indexed="8"/>
        <rFont val="Times New Roman"/>
        <family val="1"/>
      </rPr>
      <t xml:space="preserve">          </t>
    </r>
    <r>
      <rPr>
        <i/>
        <sz val="11"/>
        <color indexed="8"/>
        <rFont val="Calibri"/>
        <family val="2"/>
      </rPr>
      <t>Charges de petits entretien= coûts de P2</t>
    </r>
  </si>
  <si>
    <r>
      <t>-</t>
    </r>
    <r>
      <rPr>
        <sz val="7"/>
        <color indexed="8"/>
        <rFont val="Times New Roman"/>
        <family val="1"/>
      </rPr>
      <t xml:space="preserve">          </t>
    </r>
    <r>
      <rPr>
        <i/>
        <sz val="11"/>
        <color indexed="8"/>
        <rFont val="Calibri"/>
        <family val="2"/>
      </rPr>
      <t>Charges de gros entretien et renouvellement= Coûts de P3</t>
    </r>
  </si>
  <si>
    <r>
      <t>Charges Diverses</t>
    </r>
    <r>
      <rPr>
        <sz val="11"/>
        <color indexed="8"/>
        <rFont val="Calibri"/>
        <family val="2"/>
      </rPr>
      <t> (à détailler)</t>
    </r>
  </si>
  <si>
    <r>
      <t>-</t>
    </r>
    <r>
      <rPr>
        <sz val="7"/>
        <color indexed="8"/>
        <rFont val="Times New Roman"/>
        <family val="1"/>
      </rPr>
      <t xml:space="preserve">          </t>
    </r>
    <r>
      <rPr>
        <i/>
        <sz val="11"/>
        <color indexed="8"/>
        <rFont val="Calibri"/>
        <family val="2"/>
      </rPr>
      <t xml:space="preserve"> Impôts (hors IS) /Taxes foncières ou redevance </t>
    </r>
  </si>
  <si>
    <r>
      <t>-</t>
    </r>
    <r>
      <rPr>
        <sz val="7"/>
        <color indexed="8"/>
        <rFont val="Times New Roman"/>
        <family val="1"/>
      </rPr>
      <t xml:space="preserve">          </t>
    </r>
    <r>
      <rPr>
        <i/>
        <sz val="11"/>
        <color indexed="8"/>
        <rFont val="Calibri"/>
        <family val="2"/>
      </rPr>
      <t xml:space="preserve"> Location terrain</t>
    </r>
  </si>
  <si>
    <r>
      <t>-</t>
    </r>
    <r>
      <rPr>
        <sz val="7"/>
        <color indexed="8"/>
        <rFont val="Times New Roman"/>
        <family val="1"/>
      </rPr>
      <t xml:space="preserve">          </t>
    </r>
    <r>
      <rPr>
        <i/>
        <sz val="11"/>
        <color indexed="8"/>
        <rFont val="Calibri"/>
        <family val="2"/>
      </rPr>
      <t xml:space="preserve">Taxes locales en k€ </t>
    </r>
  </si>
  <si>
    <r>
      <t>-</t>
    </r>
    <r>
      <rPr>
        <sz val="7"/>
        <color indexed="8"/>
        <rFont val="Times New Roman"/>
        <family val="1"/>
      </rPr>
      <t xml:space="preserve">          </t>
    </r>
    <r>
      <rPr>
        <i/>
        <sz val="11"/>
        <color indexed="8"/>
        <rFont val="Calibri"/>
        <family val="2"/>
      </rPr>
      <t>Assurances</t>
    </r>
  </si>
  <si>
    <r>
      <t>-</t>
    </r>
    <r>
      <rPr>
        <sz val="7"/>
        <color indexed="8"/>
        <rFont val="Times New Roman"/>
        <family val="1"/>
      </rPr>
      <t xml:space="preserve">          </t>
    </r>
    <r>
      <rPr>
        <i/>
        <sz val="11"/>
        <color indexed="8"/>
        <rFont val="Calibri"/>
        <family val="2"/>
      </rPr>
      <t>Autres charges (…)</t>
    </r>
  </si>
  <si>
    <t>Excédent Brut d'Exploitation (EBE) en k€</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</si>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</sst>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quot; MWh/an&quot;"/>
    <numFmt numFmtId="167" formatCode="0.0&quot; °C&quot;"/>
    <numFmt numFmtId="168" formatCode="0&quot; kWh_ep/(m².an)&quot;"/>
    <numFmt numFmtId="169" formatCode="0&quot; kWh/(m².an)&quot;"/>
    <numFmt numFmtId="170" formatCode="0.0&quot; MWh&quot;"/>
    <numFmt numFmtId="171" formatCode="0&quot; °&quot;"/>
    <numFmt numFmtId="172" formatCode="0.0,&quot;m&quot;"/>
    <numFmt numFmtId="173" formatCode="0.0&quot; MWh/an&quot;"/>
    <numFmt numFmtId="174" formatCode="0.0&quot; kWh/m²/an&quot;"/>
    <numFmt numFmtId="175" formatCode="0.0&quot; MW&quot;"/>
    <numFmt numFmtId="176" formatCode="0.0&quot; m³&quot;"/>
    <numFmt numFmtId="177" formatCode="0.00&quot; MWh/an&quot;"/>
    <numFmt numFmtId="178" formatCode="#,##0.00\ &quot;€&quot;"/>
  </numFmts>
  <fonts count="125">
    <font>
      <sz val="11"/>
      <color theme="1"/>
      <name val="Calibri"/>
      <family val="2"/>
      <scheme val="minor"/>
    </font>
    <font>
      <sz val="11"/>
      <color indexed="8"/>
      <name val="Calibri"/>
      <family val="2"/>
    </font>
    <font>
      <sz val="11"/>
      <color indexed="8"/>
      <name val="Calibri"/>
      <family val="2"/>
    </font>
    <font>
      <b/>
      <u/>
      <sz val="12"/>
      <color indexed="8"/>
      <name val="Calibri"/>
      <family val="2"/>
    </font>
    <font>
      <sz val="8"/>
      <name val="Arial"/>
      <family val="2"/>
    </font>
    <font>
      <sz val="10"/>
      <name val="Arial"/>
      <family val="2"/>
    </font>
    <font>
      <sz val="12"/>
      <name val="Arial Black"/>
      <family val="2"/>
    </font>
    <font>
      <sz val="9"/>
      <name val="Arial Black"/>
      <family val="2"/>
    </font>
    <font>
      <sz val="8"/>
      <name val="Calibri"/>
      <family val="2"/>
    </font>
    <font>
      <sz val="9"/>
      <color indexed="81"/>
      <name val="Tahoma"/>
      <family val="2"/>
    </font>
    <font>
      <sz val="11"/>
      <name val="Calibri"/>
      <family val="2"/>
    </font>
    <font>
      <sz val="11"/>
      <color theme="1"/>
      <name val="Calibri"/>
      <family val="2"/>
      <scheme val="minor"/>
    </font>
    <font>
      <u/>
      <sz val="11"/>
      <color theme="10"/>
      <name val="Calibri"/>
      <family val="2"/>
      <scheme val="minor"/>
    </font>
    <font>
      <sz val="8"/>
      <color theme="1"/>
      <name val="Arial"/>
      <family val="2"/>
    </font>
    <font>
      <sz val="11"/>
      <name val="Calibri"/>
      <family val="2"/>
      <scheme val="minor"/>
    </font>
    <font>
      <b/>
      <sz val="10"/>
      <name val="Arial"/>
      <family val="2"/>
    </font>
    <font>
      <b/>
      <sz val="8"/>
      <name val="Calibri"/>
      <family val="2"/>
    </font>
    <font>
      <b/>
      <u/>
      <sz val="12"/>
      <name val="Calibri"/>
      <family val="2"/>
    </font>
    <font>
      <i/>
      <sz val="8"/>
      <name val="Calibri"/>
      <family val="2"/>
    </font>
    <font>
      <b/>
      <sz val="10"/>
      <name val="Calibri"/>
      <family val="2"/>
    </font>
    <font>
      <sz val="9"/>
      <name val="Calibri"/>
      <family val="2"/>
      <scheme val="minor"/>
    </font>
    <font>
      <b/>
      <sz val="11"/>
      <name val="Calibri"/>
      <family val="2"/>
      <scheme val="minor"/>
    </font>
    <font>
      <b/>
      <u/>
      <sz val="8"/>
      <name val="Calibri"/>
      <family val="2"/>
    </font>
    <font>
      <i/>
      <sz val="9"/>
      <name val="Calibri"/>
      <family val="2"/>
      <scheme val="minor"/>
    </font>
    <font>
      <sz val="8"/>
      <name val="Calibri"/>
      <family val="2"/>
      <scheme val="minor"/>
    </font>
    <font>
      <b/>
      <sz val="8"/>
      <name val="Calibri"/>
      <family val="2"/>
      <scheme val="minor"/>
    </font>
    <font>
      <sz val="8"/>
      <name val="Arial Black"/>
      <family val="2"/>
    </font>
    <font>
      <u/>
      <sz val="8"/>
      <color theme="10"/>
      <name val="Calibri"/>
      <family val="2"/>
      <scheme val="minor"/>
    </font>
    <font>
      <sz val="8"/>
      <color rgb="FF000000"/>
      <name val="Calibri"/>
      <family val="2"/>
      <scheme val="minor"/>
    </font>
    <font>
      <b/>
      <sz val="8"/>
      <color rgb="FF000000"/>
      <name val="Calibri"/>
      <family val="2"/>
      <scheme val="minor"/>
    </font>
    <font>
      <i/>
      <sz val="8"/>
      <name val="Calibri"/>
      <family val="2"/>
      <scheme val="minor"/>
    </font>
    <font>
      <b/>
      <sz val="8"/>
      <color theme="1"/>
      <name val="Calibri"/>
      <family val="2"/>
      <scheme val="minor"/>
    </font>
    <font>
      <sz val="8"/>
      <color theme="1"/>
      <name val="Calibri"/>
      <family val="2"/>
      <scheme val="minor"/>
    </font>
    <font>
      <vertAlign val="superscript"/>
      <sz val="8"/>
      <name val="Calibri"/>
      <family val="2"/>
    </font>
    <font>
      <sz val="11"/>
      <color rgb="FF00000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FFC000"/>
      <name val="Calibri"/>
      <family val="2"/>
      <scheme val="minor"/>
    </font>
    <font>
      <sz val="11"/>
      <color rgb="FFFF33CC"/>
      <name val="Calibri"/>
      <family val="2"/>
      <scheme val="minor"/>
    </font>
    <font>
      <sz val="11"/>
      <color rgb="FF990099"/>
      <name val="Calibri"/>
      <family val="2"/>
      <scheme val="minor"/>
    </font>
    <font>
      <sz val="11"/>
      <color theme="4"/>
      <name val="Calibri"/>
      <family val="2"/>
      <scheme val="minor"/>
    </font>
    <font>
      <sz val="11"/>
      <color theme="6"/>
      <name val="Calibri"/>
      <family val="2"/>
      <scheme val="minor"/>
    </font>
    <font>
      <sz val="11"/>
      <color theme="5" tint="-0.249977111117893"/>
      <name val="Calibri"/>
      <family val="2"/>
      <scheme val="minor"/>
    </font>
    <font>
      <b/>
      <sz val="11"/>
      <color rgb="FFFFC000"/>
      <name val="Calibri"/>
      <family val="2"/>
      <scheme val="minor"/>
    </font>
    <font>
      <sz val="11"/>
      <color theme="9"/>
      <name val="Calibri"/>
      <family val="2"/>
      <scheme val="minor"/>
    </font>
    <font>
      <b/>
      <sz val="11"/>
      <color rgb="FFFF0000"/>
      <name val="Calibri"/>
      <family val="2"/>
      <scheme val="minor"/>
    </font>
    <font>
      <sz val="8"/>
      <name val="Marianne Light"/>
      <family val="3"/>
    </font>
    <font>
      <b/>
      <sz val="11"/>
      <color theme="1"/>
      <name val="Calibri"/>
      <family val="2"/>
      <scheme val="minor"/>
    </font>
    <font>
      <b/>
      <vertAlign val="superscript"/>
      <sz val="8"/>
      <color rgb="FF000000"/>
      <name val="Calibri"/>
      <family val="2"/>
      <scheme val="minor"/>
    </font>
    <font>
      <b/>
      <sz val="11"/>
      <color theme="4"/>
      <name val="Calibri"/>
      <family val="2"/>
      <scheme val="minor"/>
    </font>
    <font>
      <b/>
      <sz val="11"/>
      <color rgb="FF990099"/>
      <name val="Calibri"/>
      <family val="2"/>
      <scheme val="minor"/>
    </font>
    <font>
      <b/>
      <sz val="11"/>
      <color rgb="FFFF33CC"/>
      <name val="Calibri"/>
      <family val="2"/>
      <scheme val="minor"/>
    </font>
    <font>
      <b/>
      <vertAlign val="superscript"/>
      <sz val="8"/>
      <name val="Calibri"/>
      <family val="2"/>
    </font>
    <font>
      <b/>
      <sz val="11"/>
      <color theme="4"/>
      <name val="Calibri"/>
      <family val="2"/>
    </font>
    <font>
      <b/>
      <sz val="11"/>
      <color rgb="FF990099"/>
      <name val="Calibri"/>
      <family val="2"/>
    </font>
    <font>
      <b/>
      <sz val="11"/>
      <color rgb="FFFF33CC"/>
      <name val="Calibri"/>
      <family val="2"/>
    </font>
    <font>
      <i/>
      <sz val="11"/>
      <color rgb="FFFF33CC"/>
      <name val="Calibri"/>
      <family val="2"/>
    </font>
    <font>
      <b/>
      <sz val="11"/>
      <name val="Calibri"/>
      <family val="1"/>
      <charset val="2"/>
      <scheme val="minor"/>
    </font>
    <font>
      <b/>
      <sz val="11"/>
      <name val="Symbol"/>
      <family val="1"/>
      <charset val="2"/>
    </font>
    <font>
      <b/>
      <vertAlign val="subscript"/>
      <sz val="11"/>
      <color theme="1"/>
      <name val="Calibri"/>
      <family val="2"/>
      <scheme val="minor"/>
    </font>
    <font>
      <sz val="9"/>
      <color theme="1"/>
      <name val="Calibri"/>
      <family val="2"/>
      <scheme val="minor"/>
    </font>
    <font>
      <sz val="8"/>
      <color rgb="FFFF0000"/>
      <name val="Calibri"/>
      <family val="2"/>
      <scheme val="minor"/>
    </font>
    <font>
      <b/>
      <i/>
      <sz val="8"/>
      <color theme="1"/>
      <name val="Calibri"/>
      <family val="2"/>
    </font>
    <font>
      <b/>
      <sz val="8"/>
      <color rgb="FF000000"/>
      <name val="Arial"/>
      <family val="2"/>
    </font>
    <font>
      <sz val="8"/>
      <color rgb="FF000000"/>
      <name val="Arial"/>
      <family val="2"/>
    </font>
    <font>
      <i/>
      <sz val="8"/>
      <color theme="1"/>
      <name val="Calibri"/>
      <family val="2"/>
    </font>
    <font>
      <i/>
      <sz val="8"/>
      <color rgb="FF000000"/>
      <name val="Arial"/>
      <family val="2"/>
    </font>
    <font>
      <b/>
      <sz val="8"/>
      <color theme="1"/>
      <name val="Calibri"/>
      <family val="2"/>
    </font>
    <font>
      <b/>
      <sz val="8"/>
      <color rgb="FFC00000"/>
      <name val="Arial"/>
      <family val="2"/>
    </font>
    <font>
      <sz val="8"/>
      <color theme="1"/>
      <name val="Calibri"/>
      <family val="2"/>
    </font>
    <font>
      <b/>
      <u/>
      <sz val="12"/>
      <color theme="1"/>
      <name val="Calibri"/>
      <family val="2"/>
      <scheme val="minor"/>
    </font>
    <font>
      <b/>
      <sz val="9"/>
      <color theme="1"/>
      <name val="Calibri"/>
      <family val="2"/>
      <scheme val="minor"/>
    </font>
    <font>
      <sz val="7"/>
      <color rgb="FF000000"/>
      <name val="Arial"/>
      <family val="2"/>
    </font>
    <font>
      <b/>
      <sz val="7"/>
      <color rgb="FF000000"/>
      <name val="Arial"/>
      <family val="2"/>
    </font>
    <font>
      <b/>
      <i/>
      <sz val="8"/>
      <color theme="1"/>
      <name val="Calibri"/>
      <family val="2"/>
      <scheme val="minor"/>
    </font>
    <font>
      <b/>
      <sz val="8"/>
      <color indexed="8"/>
      <name val="Calibri"/>
      <family val="2"/>
    </font>
    <font>
      <sz val="11"/>
      <color rgb="FF000000"/>
      <name val="Aptos Narrow"/>
      <family val="2"/>
    </font>
    <font>
      <sz val="11"/>
      <color rgb="FF242424"/>
      <name val="Aptos Narrow"/>
      <family val="2"/>
    </font>
    <font>
      <sz val="10"/>
      <color theme="1"/>
      <name val="Arial"/>
      <family val="2"/>
    </font>
    <font>
      <b/>
      <sz val="16"/>
      <color rgb="FFC00000"/>
      <name val="Arial"/>
      <family val="2"/>
    </font>
    <font>
      <sz val="8"/>
      <color theme="0" tint="-0.499984740745262"/>
      <name val="Arial"/>
      <family val="2"/>
    </font>
    <font>
      <sz val="11"/>
      <color theme="1"/>
      <name val="Arial"/>
      <family val="2"/>
    </font>
    <font>
      <b/>
      <sz val="11"/>
      <color theme="1"/>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b/>
      <sz val="14"/>
      <color rgb="FFFF0000"/>
      <name val="Arial"/>
      <family val="2"/>
    </font>
    <font>
      <i/>
      <u/>
      <sz val="9"/>
      <name val="Calibri"/>
      <family val="2"/>
    </font>
    <font>
      <u/>
      <sz val="9"/>
      <name val="Calibri"/>
      <family val="2"/>
    </font>
    <font>
      <b/>
      <sz val="8"/>
      <name val="Arial"/>
      <family val="2"/>
    </font>
    <font>
      <sz val="8"/>
      <color indexed="8"/>
      <name val="Calibri"/>
      <family val="2"/>
    </font>
    <font>
      <b/>
      <u/>
      <sz val="10"/>
      <color theme="1"/>
      <name val="Calibri"/>
      <family val="2"/>
      <scheme val="minor"/>
    </font>
    <font>
      <sz val="8"/>
      <color rgb="FF000000"/>
      <name val="Calibri"/>
      <family val="2"/>
    </font>
    <font>
      <u/>
      <sz val="8"/>
      <color indexed="8"/>
      <name val="Calibri"/>
      <family val="2"/>
    </font>
    <font>
      <i/>
      <sz val="8"/>
      <color indexed="8"/>
      <name val="Calibri"/>
      <family val="2"/>
    </font>
    <font>
      <sz val="8"/>
      <color indexed="8"/>
      <name val="Century Gothic"/>
      <family val="2"/>
    </font>
    <font>
      <b/>
      <sz val="11"/>
      <color indexed="8"/>
      <name val="Calibri"/>
      <family val="2"/>
    </font>
    <font>
      <i/>
      <sz val="11"/>
      <color indexed="8"/>
      <name val="Calibri"/>
      <family val="2"/>
    </font>
    <font>
      <sz val="11"/>
      <color indexed="8"/>
      <name val="Times New Roman"/>
      <family val="1"/>
    </font>
    <font>
      <sz val="7"/>
      <color indexed="8"/>
      <name val="Times New Roman"/>
      <family val="1"/>
    </font>
  </fonts>
  <fills count="3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0C0C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EEEEEE"/>
        <bgColor indexed="64"/>
      </patternFill>
    </fill>
    <fill>
      <patternFill patternType="solid">
        <fgColor rgb="FFF5F5F5"/>
        <bgColor indexed="64"/>
      </patternFill>
    </fill>
    <fill>
      <patternFill patternType="lightUp">
        <bgColor theme="0" tint="-0.14999847407452621"/>
      </patternFill>
    </fill>
    <fill>
      <patternFill patternType="lightUp">
        <bgColor theme="0" tint="-0.249977111117893"/>
      </patternFill>
    </fill>
    <fill>
      <patternFill patternType="lightUp"/>
    </fill>
    <fill>
      <patternFill patternType="solid">
        <fgColor rgb="FF92D050"/>
        <bgColor indexed="64"/>
      </patternFill>
    </fill>
    <fill>
      <patternFill patternType="solid">
        <fgColor theme="0" tint="-4.9989318521683403E-2"/>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indexed="22"/>
        <bgColor indexed="64"/>
      </patternFill>
    </fill>
    <fill>
      <patternFill patternType="solid">
        <fgColor theme="2" tint="-9.9978637043366805E-2"/>
        <bgColor indexed="64"/>
      </patternFill>
    </fill>
  </fills>
  <borders count="131">
    <border>
      <left/>
      <right/>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double">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double">
        <color indexed="64"/>
      </left>
      <right style="medium">
        <color indexed="64"/>
      </right>
      <top style="mediumDashed">
        <color indexed="64"/>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double">
        <color indexed="64"/>
      </left>
      <right style="medium">
        <color indexed="64"/>
      </right>
      <top style="thin">
        <color indexed="64"/>
      </top>
      <bottom style="mediumDashed">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medium">
        <color rgb="FFD8D8D8"/>
      </left>
      <right style="thin">
        <color rgb="FF000000"/>
      </right>
      <top/>
      <bottom style="thin">
        <color rgb="FF000000"/>
      </bottom>
      <diagonal/>
    </border>
    <border>
      <left style="medium">
        <color rgb="FFD8D8D8"/>
      </left>
      <right style="medium">
        <color rgb="FFD8D8D8"/>
      </right>
      <top/>
      <bottom style="thin">
        <color rgb="FF000000"/>
      </bottom>
      <diagonal/>
    </border>
    <border>
      <left style="thin">
        <color rgb="FF000000"/>
      </left>
      <right style="medium">
        <color rgb="FFD8D8D8"/>
      </right>
      <top/>
      <bottom style="thin">
        <color rgb="FF000000"/>
      </bottom>
      <diagonal/>
    </border>
    <border>
      <left style="medium">
        <color rgb="FFD8D8D8"/>
      </left>
      <right style="thin">
        <color rgb="FF000000"/>
      </right>
      <top style="thin">
        <color rgb="FF000000"/>
      </top>
      <bottom/>
      <diagonal/>
    </border>
    <border>
      <left style="medium">
        <color rgb="FFD8D8D8"/>
      </left>
      <right style="medium">
        <color rgb="FFD8D8D8"/>
      </right>
      <top style="thin">
        <color rgb="FF000000"/>
      </top>
      <bottom/>
      <diagonal/>
    </border>
    <border>
      <left style="thin">
        <color rgb="FF000000"/>
      </left>
      <right style="medium">
        <color rgb="FFD8D8D8"/>
      </right>
      <top style="thin">
        <color rgb="FF000000"/>
      </top>
      <bottom/>
      <diagonal/>
    </border>
    <border>
      <left style="medium">
        <color rgb="FFD8D8D8"/>
      </left>
      <right style="thin">
        <color rgb="FF000000"/>
      </right>
      <top/>
      <bottom/>
      <diagonal/>
    </border>
    <border>
      <left style="medium">
        <color rgb="FFD8D8D8"/>
      </left>
      <right style="medium">
        <color rgb="FFD8D8D8"/>
      </right>
      <top/>
      <bottom/>
      <diagonal/>
    </border>
    <border>
      <left style="thin">
        <color rgb="FF000000"/>
      </left>
      <right style="medium">
        <color rgb="FFD8D8D8"/>
      </right>
      <top/>
      <bottom/>
      <diagonal/>
    </border>
    <border>
      <left/>
      <right style="thin">
        <color rgb="FF000000"/>
      </right>
      <top style="thin">
        <color rgb="FF000000"/>
      </top>
      <bottom style="thin">
        <color rgb="FF000000"/>
      </bottom>
      <diagonal/>
    </border>
    <border>
      <left style="medium">
        <color rgb="FFD8D8D8"/>
      </left>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rgb="FF000000"/>
      </left>
      <right/>
      <top/>
      <bottom style="medium">
        <color rgb="FF000000"/>
      </bottom>
      <diagonal/>
    </border>
  </borders>
  <cellStyleXfs count="9">
    <xf numFmtId="0" fontId="0" fillId="0" borderId="0"/>
    <xf numFmtId="0" fontId="12" fillId="0" borderId="0" applyNumberFormat="0" applyFill="0" applyBorder="0" applyAlignment="0" applyProtection="0"/>
    <xf numFmtId="0" fontId="5" fillId="0" borderId="0"/>
    <xf numFmtId="0" fontId="13" fillId="0" borderId="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591">
    <xf numFmtId="0" fontId="0" fillId="0" borderId="0" xfId="0"/>
    <xf numFmtId="0" fontId="5" fillId="0" borderId="0" xfId="3" applyFont="1"/>
    <xf numFmtId="0" fontId="13" fillId="0" borderId="0" xfId="3"/>
    <xf numFmtId="0" fontId="7" fillId="0" borderId="0" xfId="3" applyFont="1" applyAlignment="1">
      <alignment horizontal="right" vertical="center" wrapText="1"/>
    </xf>
    <xf numFmtId="0" fontId="14" fillId="0" borderId="0" xfId="0" applyFont="1"/>
    <xf numFmtId="0" fontId="10" fillId="0" borderId="0" xfId="0" applyFont="1"/>
    <xf numFmtId="0" fontId="15" fillId="0" borderId="0" xfId="3" applyFont="1" applyAlignment="1">
      <alignment vertical="center"/>
    </xf>
    <xf numFmtId="0" fontId="14" fillId="0" borderId="0" xfId="0" applyFont="1" applyAlignment="1">
      <alignment horizontal="center" vertical="center"/>
    </xf>
    <xf numFmtId="0" fontId="20" fillId="0" borderId="0" xfId="0" applyFont="1" applyAlignment="1">
      <alignment horizontal="center" vertical="center"/>
    </xf>
    <xf numFmtId="0" fontId="16" fillId="3" borderId="13" xfId="0" applyFont="1" applyFill="1" applyBorder="1" applyAlignment="1">
      <alignment horizontal="center" vertical="center" wrapText="1"/>
    </xf>
    <xf numFmtId="164" fontId="16" fillId="4" borderId="14" xfId="4" applyNumberFormat="1" applyFont="1" applyFill="1" applyBorder="1" applyAlignment="1">
      <alignment horizontal="center" vertical="center"/>
    </xf>
    <xf numFmtId="9" fontId="8" fillId="0" borderId="14" xfId="4" applyFont="1" applyFill="1" applyBorder="1" applyAlignment="1">
      <alignment horizontal="center" vertical="center"/>
    </xf>
    <xf numFmtId="0" fontId="4" fillId="0" borderId="0" xfId="3" applyFont="1"/>
    <xf numFmtId="0" fontId="14" fillId="0" borderId="0" xfId="0" applyFont="1" applyAlignment="1">
      <alignment vertical="center"/>
    </xf>
    <xf numFmtId="0" fontId="34" fillId="0" borderId="0" xfId="0" applyFont="1"/>
    <xf numFmtId="0" fontId="14" fillId="0" borderId="0" xfId="3" applyFont="1"/>
    <xf numFmtId="0" fontId="35" fillId="0" borderId="0" xfId="0" applyFont="1"/>
    <xf numFmtId="0" fontId="5" fillId="0" borderId="10" xfId="3" applyFont="1" applyBorder="1"/>
    <xf numFmtId="0" fontId="16" fillId="3" borderId="26" xfId="0" applyFont="1" applyFill="1" applyBorder="1" applyAlignment="1">
      <alignment horizontal="center" vertical="center" wrapText="1"/>
    </xf>
    <xf numFmtId="0" fontId="47" fillId="0" borderId="0" xfId="0" applyFont="1"/>
    <xf numFmtId="0" fontId="16" fillId="0" borderId="24" xfId="0" applyFont="1" applyBorder="1" applyAlignment="1">
      <alignment vertical="center"/>
    </xf>
    <xf numFmtId="0" fontId="17" fillId="5" borderId="0" xfId="0" applyFont="1" applyFill="1" applyAlignment="1">
      <alignment horizontal="left" vertical="center"/>
    </xf>
    <xf numFmtId="0" fontId="14" fillId="5" borderId="0" xfId="0" applyFont="1" applyFill="1" applyAlignment="1">
      <alignment horizontal="center" vertical="center"/>
    </xf>
    <xf numFmtId="0" fontId="24" fillId="5" borderId="0" xfId="0" applyFont="1" applyFill="1" applyAlignment="1">
      <alignment vertical="center"/>
    </xf>
    <xf numFmtId="0" fontId="8" fillId="5" borderId="1" xfId="0" applyFont="1" applyFill="1" applyBorder="1" applyAlignment="1">
      <alignment horizontal="center" vertical="center"/>
    </xf>
    <xf numFmtId="0" fontId="5" fillId="0" borderId="0" xfId="3" applyFont="1" applyAlignment="1">
      <alignment horizontal="left" vertical="center"/>
    </xf>
    <xf numFmtId="0" fontId="17" fillId="0" borderId="0" xfId="0" applyFont="1" applyAlignment="1">
      <alignment vertical="center"/>
    </xf>
    <xf numFmtId="0" fontId="8" fillId="0" borderId="0" xfId="0" applyFont="1" applyAlignment="1">
      <alignment vertical="center"/>
    </xf>
    <xf numFmtId="0" fontId="8" fillId="0" borderId="47" xfId="0" applyFont="1" applyBorder="1" applyAlignment="1">
      <alignment vertical="center"/>
    </xf>
    <xf numFmtId="0" fontId="8" fillId="0" borderId="52" xfId="0" applyFont="1" applyBorder="1" applyAlignment="1">
      <alignment vertical="center"/>
    </xf>
    <xf numFmtId="0" fontId="21" fillId="0" borderId="0" xfId="0" applyFont="1" applyAlignment="1">
      <alignment vertical="center"/>
    </xf>
    <xf numFmtId="0" fontId="3" fillId="0" borderId="0" xfId="0" applyFont="1" applyAlignment="1">
      <alignment horizontal="left" vertical="center"/>
    </xf>
    <xf numFmtId="170" fontId="40" fillId="0" borderId="10" xfId="0" applyNumberFormat="1" applyFont="1" applyBorder="1" applyAlignment="1">
      <alignment horizontal="center" vertical="center"/>
    </xf>
    <xf numFmtId="170" fontId="40" fillId="0" borderId="44"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51" xfId="0" applyFont="1" applyBorder="1" applyAlignment="1">
      <alignment horizontal="center" vertical="center"/>
    </xf>
    <xf numFmtId="0" fontId="21" fillId="0" borderId="59" xfId="0" applyFont="1" applyBorder="1" applyAlignment="1">
      <alignment horizontal="center" vertical="center"/>
    </xf>
    <xf numFmtId="170" fontId="41" fillId="0" borderId="30" xfId="0" applyNumberFormat="1" applyFont="1" applyBorder="1" applyAlignment="1">
      <alignment horizontal="center" vertical="center"/>
    </xf>
    <xf numFmtId="170" fontId="41" fillId="0" borderId="29" xfId="0" applyNumberFormat="1" applyFont="1" applyBorder="1" applyAlignment="1">
      <alignment horizontal="center" vertical="center"/>
    </xf>
    <xf numFmtId="170" fontId="41" fillId="0" borderId="46" xfId="0" applyNumberFormat="1" applyFont="1" applyBorder="1" applyAlignment="1">
      <alignment horizontal="center" vertical="center"/>
    </xf>
    <xf numFmtId="170" fontId="50" fillId="0" borderId="60" xfId="0" applyNumberFormat="1" applyFont="1" applyBorder="1" applyAlignment="1">
      <alignment horizontal="center" vertical="center"/>
    </xf>
    <xf numFmtId="170" fontId="40" fillId="0" borderId="31" xfId="0" applyNumberFormat="1" applyFont="1" applyBorder="1" applyAlignment="1">
      <alignment horizontal="center" vertical="center"/>
    </xf>
    <xf numFmtId="170" fontId="51" fillId="0" borderId="61" xfId="0" applyNumberFormat="1" applyFont="1" applyBorder="1" applyAlignment="1">
      <alignment horizontal="center" vertical="center"/>
    </xf>
    <xf numFmtId="170" fontId="39" fillId="0" borderId="38" xfId="0" applyNumberFormat="1" applyFont="1" applyBorder="1" applyAlignment="1">
      <alignment horizontal="center" vertical="center"/>
    </xf>
    <xf numFmtId="170" fontId="39" fillId="0" borderId="39" xfId="0" applyNumberFormat="1" applyFont="1" applyBorder="1" applyAlignment="1">
      <alignment horizontal="center" vertical="center"/>
    </xf>
    <xf numFmtId="170" fontId="39" fillId="0" borderId="55" xfId="0" applyNumberFormat="1" applyFont="1" applyBorder="1" applyAlignment="1">
      <alignment horizontal="center" vertical="center"/>
    </xf>
    <xf numFmtId="170" fontId="52" fillId="0" borderId="63" xfId="0" applyNumberFormat="1" applyFont="1" applyBorder="1" applyAlignment="1">
      <alignment horizontal="center" vertical="center"/>
    </xf>
    <xf numFmtId="170" fontId="46" fillId="0" borderId="64" xfId="0" applyNumberFormat="1" applyFont="1" applyBorder="1" applyAlignment="1">
      <alignment horizontal="center" vertical="center"/>
    </xf>
    <xf numFmtId="170" fontId="46" fillId="0" borderId="65" xfId="0" applyNumberFormat="1" applyFont="1" applyBorder="1" applyAlignment="1">
      <alignment horizontal="center" vertical="center"/>
    </xf>
    <xf numFmtId="170" fontId="46" fillId="0" borderId="66" xfId="0" applyNumberFormat="1" applyFont="1" applyBorder="1" applyAlignment="1">
      <alignment horizontal="center" vertical="center"/>
    </xf>
    <xf numFmtId="170" fontId="46" fillId="0" borderId="67" xfId="0" applyNumberFormat="1" applyFont="1" applyBorder="1" applyAlignment="1">
      <alignment horizontal="center" vertical="center"/>
    </xf>
    <xf numFmtId="0" fontId="28" fillId="5" borderId="0" xfId="0" applyFont="1" applyFill="1" applyAlignment="1">
      <alignment vertical="center"/>
    </xf>
    <xf numFmtId="0" fontId="14" fillId="0" borderId="49" xfId="0" applyFont="1" applyBorder="1" applyAlignment="1">
      <alignment vertical="center"/>
    </xf>
    <xf numFmtId="0" fontId="54" fillId="0" borderId="15" xfId="0" applyFont="1" applyBorder="1" applyAlignment="1">
      <alignment horizontal="right" vertical="center"/>
    </xf>
    <xf numFmtId="0" fontId="55" fillId="0" borderId="14" xfId="0" applyFont="1" applyBorder="1" applyAlignment="1">
      <alignment horizontal="right" vertical="center"/>
    </xf>
    <xf numFmtId="0" fontId="46" fillId="0" borderId="62" xfId="0" applyFont="1" applyBorder="1" applyAlignment="1">
      <alignment horizontal="right" vertical="center"/>
    </xf>
    <xf numFmtId="0" fontId="56" fillId="0" borderId="18" xfId="0" applyFont="1" applyBorder="1" applyAlignment="1">
      <alignment horizontal="right" vertical="center" wrapText="1"/>
    </xf>
    <xf numFmtId="2" fontId="37" fillId="4" borderId="0" xfId="0" applyNumberFormat="1" applyFont="1" applyFill="1" applyAlignment="1">
      <alignment horizontal="center" vertical="center"/>
    </xf>
    <xf numFmtId="0" fontId="21" fillId="0" borderId="34"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lignment horizontal="center" vertical="center"/>
    </xf>
    <xf numFmtId="0" fontId="21" fillId="0" borderId="68" xfId="0" applyFont="1" applyBorder="1" applyAlignment="1">
      <alignment horizontal="center" vertical="center"/>
    </xf>
    <xf numFmtId="165" fontId="38" fillId="4" borderId="30" xfId="0" applyNumberFormat="1" applyFont="1" applyFill="1" applyBorder="1" applyAlignment="1">
      <alignment horizontal="center" vertical="center"/>
    </xf>
    <xf numFmtId="165" fontId="38" fillId="4" borderId="29" xfId="0" applyNumberFormat="1" applyFont="1" applyFill="1" applyBorder="1" applyAlignment="1">
      <alignment horizontal="center" vertical="center"/>
    </xf>
    <xf numFmtId="165" fontId="38" fillId="4" borderId="46" xfId="0" applyNumberFormat="1" applyFont="1" applyFill="1" applyBorder="1" applyAlignment="1">
      <alignment horizontal="center" vertical="center"/>
    </xf>
    <xf numFmtId="165" fontId="38" fillId="4" borderId="60" xfId="0" applyNumberFormat="1" applyFont="1" applyFill="1" applyBorder="1" applyAlignment="1">
      <alignment horizontal="center" vertical="center"/>
    </xf>
    <xf numFmtId="165" fontId="38" fillId="4" borderId="64" xfId="0" applyNumberFormat="1" applyFont="1" applyFill="1" applyBorder="1" applyAlignment="1">
      <alignment horizontal="center" vertical="center"/>
    </xf>
    <xf numFmtId="165" fontId="38" fillId="4" borderId="65" xfId="0" applyNumberFormat="1" applyFont="1" applyFill="1" applyBorder="1" applyAlignment="1">
      <alignment horizontal="center" vertical="center"/>
    </xf>
    <xf numFmtId="165" fontId="38" fillId="4" borderId="66" xfId="0" applyNumberFormat="1" applyFont="1" applyFill="1" applyBorder="1" applyAlignment="1">
      <alignment horizontal="center" vertical="center"/>
    </xf>
    <xf numFmtId="165" fontId="44" fillId="4" borderId="67" xfId="0" applyNumberFormat="1" applyFont="1" applyFill="1" applyBorder="1" applyAlignment="1">
      <alignment horizontal="center" vertical="center"/>
    </xf>
    <xf numFmtId="165" fontId="42" fillId="4" borderId="38" xfId="0" applyNumberFormat="1" applyFont="1" applyFill="1" applyBorder="1" applyAlignment="1">
      <alignment horizontal="center" vertical="center"/>
    </xf>
    <xf numFmtId="165" fontId="42" fillId="4" borderId="39" xfId="0" applyNumberFormat="1" applyFont="1" applyFill="1" applyBorder="1" applyAlignment="1">
      <alignment horizontal="center" vertical="center"/>
    </xf>
    <xf numFmtId="165" fontId="42" fillId="4" borderId="55" xfId="0" applyNumberFormat="1" applyFont="1" applyFill="1" applyBorder="1" applyAlignment="1">
      <alignment horizontal="center" vertical="center"/>
    </xf>
    <xf numFmtId="165" fontId="42" fillId="4" borderId="63" xfId="0" applyNumberFormat="1" applyFont="1" applyFill="1" applyBorder="1" applyAlignment="1">
      <alignment horizontal="center" vertical="center"/>
    </xf>
    <xf numFmtId="165" fontId="36" fillId="4" borderId="32" xfId="0" applyNumberFormat="1" applyFont="1" applyFill="1" applyBorder="1" applyAlignment="1">
      <alignment horizontal="center" vertical="center"/>
    </xf>
    <xf numFmtId="165" fontId="36" fillId="4" borderId="72" xfId="0" applyNumberFormat="1" applyFont="1" applyFill="1" applyBorder="1" applyAlignment="1">
      <alignment horizontal="center" vertical="center"/>
    </xf>
    <xf numFmtId="165" fontId="36" fillId="4" borderId="73" xfId="0" applyNumberFormat="1" applyFont="1" applyFill="1" applyBorder="1" applyAlignment="1">
      <alignment horizontal="center" vertical="center"/>
    </xf>
    <xf numFmtId="165" fontId="46" fillId="4" borderId="74" xfId="0" applyNumberFormat="1" applyFont="1" applyFill="1" applyBorder="1" applyAlignment="1">
      <alignment horizontal="center" vertical="center"/>
    </xf>
    <xf numFmtId="165" fontId="45" fillId="0" borderId="78" xfId="0" applyNumberFormat="1" applyFont="1" applyBorder="1" applyAlignment="1">
      <alignment horizontal="center" vertical="center"/>
    </xf>
    <xf numFmtId="165" fontId="45" fillId="0" borderId="79" xfId="0" applyNumberFormat="1" applyFont="1" applyBorder="1" applyAlignment="1">
      <alignment horizontal="center" vertical="center"/>
    </xf>
    <xf numFmtId="165" fontId="45" fillId="0" borderId="80" xfId="0" applyNumberFormat="1" applyFont="1" applyBorder="1" applyAlignment="1">
      <alignment horizontal="center" vertical="center"/>
    </xf>
    <xf numFmtId="165" fontId="45" fillId="0" borderId="81" xfId="0" applyNumberFormat="1" applyFont="1" applyBorder="1" applyAlignment="1">
      <alignment horizontal="center" vertical="center"/>
    </xf>
    <xf numFmtId="165" fontId="43" fillId="0" borderId="85" xfId="0" applyNumberFormat="1" applyFont="1" applyBorder="1" applyAlignment="1">
      <alignment horizontal="center" vertical="center"/>
    </xf>
    <xf numFmtId="165" fontId="43" fillId="0" borderId="86" xfId="0" applyNumberFormat="1" applyFont="1" applyBorder="1" applyAlignment="1">
      <alignment horizontal="center" vertical="center"/>
    </xf>
    <xf numFmtId="165" fontId="43" fillId="0" borderId="87" xfId="0" applyNumberFormat="1" applyFont="1" applyBorder="1" applyAlignment="1">
      <alignment horizontal="center" vertical="center"/>
    </xf>
    <xf numFmtId="165" fontId="43" fillId="0" borderId="88" xfId="0" applyNumberFormat="1" applyFont="1" applyBorder="1" applyAlignment="1">
      <alignment horizontal="center" vertical="center"/>
    </xf>
    <xf numFmtId="1" fontId="16" fillId="4" borderId="14" xfId="0" applyNumberFormat="1" applyFont="1" applyFill="1" applyBorder="1" applyAlignment="1">
      <alignment horizontal="center" vertical="center"/>
    </xf>
    <xf numFmtId="1" fontId="16" fillId="4" borderId="18" xfId="0" applyNumberFormat="1" applyFont="1" applyFill="1" applyBorder="1" applyAlignment="1">
      <alignment horizontal="center" vertical="center"/>
    </xf>
    <xf numFmtId="0" fontId="14" fillId="5" borderId="0" xfId="0" applyFont="1" applyFill="1" applyAlignment="1">
      <alignment vertical="center"/>
    </xf>
    <xf numFmtId="0" fontId="40" fillId="0" borderId="0" xfId="0" applyFont="1" applyAlignment="1">
      <alignment vertical="center"/>
    </xf>
    <xf numFmtId="173" fontId="8" fillId="2" borderId="15" xfId="0" applyNumberFormat="1" applyFont="1" applyFill="1" applyBorder="1" applyAlignment="1">
      <alignment horizontal="center" vertical="center"/>
    </xf>
    <xf numFmtId="173" fontId="8" fillId="4" borderId="17" xfId="0" applyNumberFormat="1" applyFont="1" applyFill="1" applyBorder="1" applyAlignment="1">
      <alignment horizontal="center" vertical="center"/>
    </xf>
    <xf numFmtId="173" fontId="8" fillId="4" borderId="18" xfId="0" applyNumberFormat="1" applyFont="1" applyFill="1" applyBorder="1" applyAlignment="1">
      <alignment horizontal="center" vertical="center"/>
    </xf>
    <xf numFmtId="175" fontId="8" fillId="0" borderId="14" xfId="0" applyNumberFormat="1" applyFont="1" applyBorder="1" applyAlignment="1">
      <alignment horizontal="center" vertical="center"/>
    </xf>
    <xf numFmtId="9" fontId="16" fillId="4" borderId="18" xfId="0" applyNumberFormat="1" applyFont="1" applyFill="1" applyBorder="1" applyAlignment="1">
      <alignment horizontal="center" vertical="center" wrapText="1"/>
    </xf>
    <xf numFmtId="173" fontId="8" fillId="0" borderId="15" xfId="0" applyNumberFormat="1" applyFont="1" applyBorder="1" applyAlignment="1">
      <alignment horizontal="center" vertical="center"/>
    </xf>
    <xf numFmtId="173" fontId="16" fillId="4" borderId="15" xfId="0" applyNumberFormat="1" applyFont="1" applyFill="1" applyBorder="1" applyAlignment="1">
      <alignment horizontal="center" vertical="center"/>
    </xf>
    <xf numFmtId="173" fontId="16" fillId="4" borderId="14" xfId="0" applyNumberFormat="1" applyFont="1" applyFill="1" applyBorder="1" applyAlignment="1">
      <alignment horizontal="center" vertical="center"/>
    </xf>
    <xf numFmtId="175" fontId="8" fillId="4" borderId="14" xfId="0" applyNumberFormat="1" applyFont="1" applyFill="1" applyBorder="1" applyAlignment="1">
      <alignment horizontal="center" vertical="center"/>
    </xf>
    <xf numFmtId="0" fontId="31" fillId="9" borderId="20"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3" fillId="5" borderId="0" xfId="0" applyFont="1" applyFill="1" applyAlignment="1">
      <alignment vertical="center"/>
    </xf>
    <xf numFmtId="173" fontId="16" fillId="4" borderId="14" xfId="0" applyNumberFormat="1" applyFont="1" applyFill="1" applyBorder="1" applyAlignment="1">
      <alignment horizontal="center" vertical="center" wrapText="1"/>
    </xf>
    <xf numFmtId="0" fontId="14" fillId="0" borderId="89" xfId="0" applyFont="1" applyBorder="1" applyAlignment="1">
      <alignment vertical="center"/>
    </xf>
    <xf numFmtId="0" fontId="14" fillId="0" borderId="89" xfId="0" applyFont="1" applyBorder="1" applyAlignment="1">
      <alignment horizontal="center" vertical="center" wrapText="1"/>
    </xf>
    <xf numFmtId="166" fontId="14" fillId="0" borderId="89" xfId="0" applyNumberFormat="1" applyFont="1" applyBorder="1" applyAlignment="1">
      <alignment horizontal="center" vertical="center" wrapText="1"/>
    </xf>
    <xf numFmtId="9" fontId="14" fillId="0" borderId="89" xfId="6" applyFont="1" applyBorder="1" applyAlignment="1">
      <alignment horizontal="center" vertical="center" wrapText="1"/>
    </xf>
    <xf numFmtId="0" fontId="30" fillId="5" borderId="48" xfId="0" applyFont="1" applyFill="1" applyBorder="1" applyAlignment="1">
      <alignment horizontal="left" vertical="center"/>
    </xf>
    <xf numFmtId="0" fontId="30" fillId="5" borderId="54" xfId="0" applyFont="1" applyFill="1" applyBorder="1" applyAlignment="1">
      <alignment horizontal="left" vertical="center"/>
    </xf>
    <xf numFmtId="0" fontId="30" fillId="5" borderId="27" xfId="0" applyFont="1" applyFill="1" applyBorder="1" applyAlignment="1">
      <alignment horizontal="left" vertical="center"/>
    </xf>
    <xf numFmtId="0" fontId="18" fillId="0" borderId="48" xfId="0" applyFont="1" applyBorder="1" applyAlignment="1">
      <alignment horizontal="left" vertical="center"/>
    </xf>
    <xf numFmtId="0" fontId="30" fillId="0" borderId="27" xfId="0" applyFont="1" applyBorder="1" applyAlignment="1">
      <alignment horizontal="left" vertical="center"/>
    </xf>
    <xf numFmtId="0" fontId="30" fillId="0" borderId="48" xfId="0" applyFont="1" applyBorder="1" applyAlignment="1">
      <alignment horizontal="left" vertical="center"/>
    </xf>
    <xf numFmtId="0" fontId="30" fillId="0" borderId="54" xfId="0" applyFont="1" applyBorder="1" applyAlignment="1">
      <alignment horizontal="left" vertical="center"/>
    </xf>
    <xf numFmtId="9" fontId="30" fillId="5" borderId="27" xfId="4" applyFont="1" applyFill="1" applyBorder="1" applyAlignment="1">
      <alignment horizontal="left" vertical="center"/>
    </xf>
    <xf numFmtId="9" fontId="30" fillId="5" borderId="48" xfId="4" applyFont="1" applyFill="1" applyBorder="1" applyAlignment="1">
      <alignment horizontal="left" vertical="center"/>
    </xf>
    <xf numFmtId="0" fontId="58" fillId="0" borderId="89" xfId="0" applyFont="1" applyBorder="1" applyAlignment="1">
      <alignment horizontal="right" vertical="center"/>
    </xf>
    <xf numFmtId="0" fontId="21" fillId="0" borderId="89" xfId="0" applyFont="1" applyBorder="1" applyAlignment="1">
      <alignment horizontal="right" vertical="center"/>
    </xf>
    <xf numFmtId="0" fontId="21" fillId="0" borderId="0" xfId="0" applyFont="1" applyAlignment="1">
      <alignment horizontal="center" vertical="center" wrapText="1"/>
    </xf>
    <xf numFmtId="0" fontId="14" fillId="0" borderId="0" xfId="0" applyFont="1" applyAlignment="1">
      <alignment horizontal="center" vertical="center" wrapText="1"/>
    </xf>
    <xf numFmtId="173" fontId="14" fillId="0" borderId="0" xfId="0" applyNumberFormat="1" applyFont="1" applyAlignment="1">
      <alignment horizontal="center" vertical="center" wrapText="1"/>
    </xf>
    <xf numFmtId="9" fontId="23" fillId="0" borderId="89" xfId="6" applyFont="1" applyBorder="1" applyAlignment="1">
      <alignment horizontal="center" vertical="center" wrapText="1"/>
    </xf>
    <xf numFmtId="0" fontId="31" fillId="9" borderId="51" xfId="0" applyFont="1" applyFill="1" applyBorder="1" applyAlignment="1">
      <alignment horizontal="center" vertical="center" wrapText="1"/>
    </xf>
    <xf numFmtId="9" fontId="32" fillId="4" borderId="21" xfId="5" applyFont="1" applyFill="1" applyBorder="1" applyAlignment="1">
      <alignment horizontal="center" vertical="center" wrapText="1"/>
    </xf>
    <xf numFmtId="9" fontId="32" fillId="4" borderId="20" xfId="5" applyFont="1" applyFill="1" applyBorder="1" applyAlignment="1">
      <alignment horizontal="center" vertical="center" wrapText="1"/>
    </xf>
    <xf numFmtId="9" fontId="32" fillId="4" borderId="22" xfId="5" applyFont="1" applyFill="1" applyBorder="1" applyAlignment="1">
      <alignment horizontal="center" vertical="center" wrapText="1"/>
    </xf>
    <xf numFmtId="9" fontId="32" fillId="4" borderId="51" xfId="5" applyFont="1" applyFill="1" applyBorder="1" applyAlignment="1">
      <alignment horizontal="center" vertical="center" wrapText="1"/>
    </xf>
    <xf numFmtId="0" fontId="16" fillId="9" borderId="90" xfId="0" applyFont="1" applyFill="1" applyBorder="1" applyAlignment="1">
      <alignment horizontal="left" vertical="center"/>
    </xf>
    <xf numFmtId="0" fontId="16" fillId="2" borderId="58" xfId="0" applyFont="1" applyFill="1" applyBorder="1" applyAlignment="1">
      <alignment horizontal="left" vertical="center"/>
    </xf>
    <xf numFmtId="0" fontId="8" fillId="2" borderId="19" xfId="0" applyFont="1" applyFill="1" applyBorder="1" applyAlignment="1">
      <alignment horizontal="left" vertical="center"/>
    </xf>
    <xf numFmtId="0" fontId="8" fillId="2" borderId="19" xfId="0" applyFont="1" applyFill="1" applyBorder="1" applyAlignment="1">
      <alignment horizontal="left" vertical="center" wrapText="1"/>
    </xf>
    <xf numFmtId="0" fontId="8" fillId="2" borderId="90" xfId="0" applyFont="1" applyFill="1" applyBorder="1" applyAlignment="1">
      <alignment horizontal="left" vertical="center"/>
    </xf>
    <xf numFmtId="0" fontId="16" fillId="2" borderId="58" xfId="0" applyFont="1" applyFill="1" applyBorder="1" applyAlignment="1">
      <alignment vertical="center" wrapText="1"/>
    </xf>
    <xf numFmtId="0" fontId="8" fillId="2" borderId="19" xfId="0" applyFont="1" applyFill="1" applyBorder="1" applyAlignment="1">
      <alignment vertical="center" wrapText="1"/>
    </xf>
    <xf numFmtId="0" fontId="16" fillId="2" borderId="19" xfId="0" applyFont="1" applyFill="1" applyBorder="1" applyAlignment="1">
      <alignment horizontal="left" vertical="center"/>
    </xf>
    <xf numFmtId="0" fontId="16" fillId="2" borderId="19" xfId="0" applyFont="1" applyFill="1" applyBorder="1" applyAlignment="1">
      <alignment horizontal="left" vertical="center" wrapText="1"/>
    </xf>
    <xf numFmtId="0" fontId="16" fillId="9" borderId="15" xfId="0" applyFont="1" applyFill="1" applyBorder="1" applyAlignment="1">
      <alignment horizontal="left" vertical="center"/>
    </xf>
    <xf numFmtId="0" fontId="0" fillId="5" borderId="0" xfId="0" applyFill="1"/>
    <xf numFmtId="0" fontId="61" fillId="5" borderId="0" xfId="0" applyFont="1" applyFill="1" applyAlignment="1">
      <alignment wrapText="1"/>
    </xf>
    <xf numFmtId="0" fontId="63" fillId="10" borderId="10" xfId="0" applyFont="1" applyFill="1" applyBorder="1" applyAlignment="1">
      <alignment horizontal="center" vertical="center" wrapText="1"/>
    </xf>
    <xf numFmtId="0" fontId="65" fillId="0" borderId="10" xfId="0" applyFont="1" applyBorder="1" applyAlignment="1">
      <alignment horizontal="center" vertical="center" wrapText="1"/>
    </xf>
    <xf numFmtId="0" fontId="68" fillId="10" borderId="10" xfId="0" applyFont="1" applyFill="1" applyBorder="1" applyAlignment="1">
      <alignment horizontal="center" vertical="center" wrapText="1"/>
    </xf>
    <xf numFmtId="0" fontId="68" fillId="11" borderId="10" xfId="0" applyFont="1" applyFill="1" applyBorder="1" applyAlignment="1">
      <alignment horizontal="center" vertical="center" wrapText="1"/>
    </xf>
    <xf numFmtId="0" fontId="68" fillId="12" borderId="10" xfId="0" applyFont="1" applyFill="1" applyBorder="1" applyAlignment="1">
      <alignment horizontal="center" vertical="center" wrapText="1"/>
    </xf>
    <xf numFmtId="0" fontId="32" fillId="5" borderId="0" xfId="0" applyFont="1" applyFill="1"/>
    <xf numFmtId="0" fontId="70" fillId="0" borderId="10" xfId="0" applyFont="1" applyBorder="1" applyAlignment="1">
      <alignment horizontal="center" vertical="center" wrapText="1"/>
    </xf>
    <xf numFmtId="0" fontId="71" fillId="5" borderId="0" xfId="0" applyFont="1" applyFill="1"/>
    <xf numFmtId="0" fontId="68" fillId="10" borderId="45" xfId="0" applyFont="1" applyFill="1" applyBorder="1" applyAlignment="1">
      <alignment horizontal="center" vertical="center" wrapText="1"/>
    </xf>
    <xf numFmtId="0" fontId="69" fillId="9" borderId="10" xfId="0" applyFont="1" applyFill="1" applyBorder="1" applyAlignment="1">
      <alignment horizontal="center" vertical="center" wrapText="1"/>
    </xf>
    <xf numFmtId="0" fontId="0" fillId="13" borderId="10" xfId="0" applyFill="1" applyBorder="1"/>
    <xf numFmtId="0" fontId="65" fillId="0" borderId="0" xfId="0" applyFont="1" applyAlignment="1">
      <alignment horizontal="center" vertical="center" wrapText="1"/>
    </xf>
    <xf numFmtId="1" fontId="65" fillId="0" borderId="10" xfId="0" applyNumberFormat="1" applyFont="1" applyBorder="1" applyAlignment="1">
      <alignment horizontal="center" vertical="center" wrapText="1"/>
    </xf>
    <xf numFmtId="0" fontId="28" fillId="0" borderId="10" xfId="0" applyFont="1" applyBorder="1" applyAlignment="1">
      <alignment horizontal="center" vertical="center" wrapText="1"/>
    </xf>
    <xf numFmtId="0" fontId="73" fillId="15" borderId="102" xfId="0" applyFont="1" applyFill="1" applyBorder="1" applyAlignment="1">
      <alignment vertical="center" wrapText="1"/>
    </xf>
    <xf numFmtId="0" fontId="65" fillId="0" borderId="103" xfId="0" applyFont="1" applyBorder="1" applyAlignment="1">
      <alignment horizontal="center" vertical="center" wrapText="1"/>
    </xf>
    <xf numFmtId="0" fontId="0" fillId="0" borderId="0" xfId="0" applyAlignment="1">
      <alignment vertical="center"/>
    </xf>
    <xf numFmtId="0" fontId="72" fillId="5" borderId="10" xfId="0" applyFont="1" applyFill="1" applyBorder="1" applyAlignment="1">
      <alignment vertical="center" wrapText="1"/>
    </xf>
    <xf numFmtId="0" fontId="0" fillId="0" borderId="10" xfId="0" applyBorder="1" applyAlignment="1">
      <alignment vertical="center"/>
    </xf>
    <xf numFmtId="1" fontId="0" fillId="0" borderId="0" xfId="0" applyNumberFormat="1" applyAlignment="1">
      <alignment vertical="center"/>
    </xf>
    <xf numFmtId="0" fontId="73" fillId="0" borderId="0" xfId="0" applyFont="1" applyAlignment="1">
      <alignment vertical="center"/>
    </xf>
    <xf numFmtId="0" fontId="0" fillId="0" borderId="0" xfId="0" applyAlignment="1">
      <alignment vertical="center" wrapText="1"/>
    </xf>
    <xf numFmtId="0" fontId="65" fillId="0" borderId="0" xfId="0" applyFont="1" applyAlignment="1">
      <alignment vertical="center" wrapText="1"/>
    </xf>
    <xf numFmtId="0" fontId="48" fillId="0" borderId="0" xfId="0" applyFont="1" applyAlignment="1">
      <alignment vertical="center"/>
    </xf>
    <xf numFmtId="0" fontId="0" fillId="0" borderId="0" xfId="0" applyAlignment="1">
      <alignment horizontal="center" vertical="center"/>
    </xf>
    <xf numFmtId="0" fontId="72" fillId="5" borderId="0" xfId="0" applyFont="1" applyFill="1" applyAlignment="1">
      <alignment vertical="center" wrapText="1"/>
    </xf>
    <xf numFmtId="0" fontId="0" fillId="0" borderId="44" xfId="0" applyBorder="1" applyAlignment="1">
      <alignment vertical="center"/>
    </xf>
    <xf numFmtId="165" fontId="0" fillId="0" borderId="0" xfId="0" applyNumberFormat="1" applyAlignment="1">
      <alignment vertical="center"/>
    </xf>
    <xf numFmtId="0" fontId="48" fillId="0" borderId="10" xfId="0" applyFont="1" applyBorder="1" applyAlignment="1">
      <alignment vertical="center"/>
    </xf>
    <xf numFmtId="0" fontId="74" fillId="14" borderId="10" xfId="0" applyFont="1" applyFill="1" applyBorder="1" applyAlignment="1">
      <alignment horizontal="center" vertical="center" wrapText="1"/>
    </xf>
    <xf numFmtId="0" fontId="29" fillId="0" borderId="10" xfId="0" applyFont="1" applyBorder="1" applyAlignment="1">
      <alignment horizontal="left" vertical="center" wrapText="1"/>
    </xf>
    <xf numFmtId="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10" xfId="0" applyBorder="1" applyAlignment="1">
      <alignment horizontal="center" vertical="center" wrapText="1"/>
    </xf>
    <xf numFmtId="0" fontId="72" fillId="5" borderId="19" xfId="0" applyFont="1" applyFill="1" applyBorder="1" applyAlignment="1">
      <alignment horizontal="center" vertical="center" wrapText="1"/>
    </xf>
    <xf numFmtId="0" fontId="72" fillId="5" borderId="45" xfId="0" applyFont="1" applyFill="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9" fontId="0" fillId="0" borderId="10" xfId="5" applyFont="1" applyBorder="1" applyAlignment="1">
      <alignment horizontal="center" vertical="center"/>
    </xf>
    <xf numFmtId="0" fontId="72" fillId="5" borderId="44" xfId="0" applyFont="1" applyFill="1" applyBorder="1" applyAlignment="1">
      <alignment horizontal="center" vertical="center"/>
    </xf>
    <xf numFmtId="1" fontId="0" fillId="0" borderId="0" xfId="0" applyNumberFormat="1" applyAlignment="1">
      <alignment horizontal="left"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62" fillId="5" borderId="0" xfId="0" applyFont="1" applyFill="1" applyAlignment="1">
      <alignment horizontal="center"/>
    </xf>
    <xf numFmtId="0" fontId="35" fillId="0" borderId="0" xfId="0" applyFont="1" applyAlignment="1">
      <alignment horizontal="left" vertical="center"/>
    </xf>
    <xf numFmtId="0" fontId="62" fillId="5" borderId="0" xfId="0" applyFont="1" applyFill="1" applyAlignment="1">
      <alignment horizontal="left"/>
    </xf>
    <xf numFmtId="165" fontId="28" fillId="0" borderId="0" xfId="0" applyNumberFormat="1" applyFont="1" applyAlignment="1">
      <alignment horizontal="center" vertical="center" wrapText="1"/>
    </xf>
    <xf numFmtId="165" fontId="32" fillId="0" borderId="10" xfId="0" applyNumberFormat="1" applyFont="1" applyBorder="1" applyAlignment="1">
      <alignment horizontal="center" vertical="center" wrapText="1"/>
    </xf>
    <xf numFmtId="165" fontId="75" fillId="10" borderId="10" xfId="0" applyNumberFormat="1" applyFont="1" applyFill="1" applyBorder="1" applyAlignment="1">
      <alignment horizontal="center" vertical="center" wrapText="1"/>
    </xf>
    <xf numFmtId="165" fontId="70" fillId="0" borderId="10" xfId="0" applyNumberFormat="1" applyFont="1" applyBorder="1" applyAlignment="1">
      <alignment horizontal="center" vertical="center" wrapText="1"/>
    </xf>
    <xf numFmtId="165" fontId="66" fillId="0" borderId="10" xfId="0" applyNumberFormat="1" applyFont="1" applyBorder="1" applyAlignment="1">
      <alignment horizontal="center" vertical="center" wrapText="1"/>
    </xf>
    <xf numFmtId="165" fontId="70" fillId="4" borderId="10" xfId="0" applyNumberFormat="1" applyFont="1" applyFill="1" applyBorder="1" applyAlignment="1">
      <alignment horizontal="center" vertical="center" wrapText="1"/>
    </xf>
    <xf numFmtId="165" fontId="65" fillId="0" borderId="10" xfId="0" applyNumberFormat="1" applyFont="1" applyBorder="1" applyAlignment="1">
      <alignment horizontal="center" vertical="center" wrapText="1"/>
    </xf>
    <xf numFmtId="165" fontId="68" fillId="12" borderId="39" xfId="0" applyNumberFormat="1" applyFont="1" applyFill="1" applyBorder="1" applyAlignment="1">
      <alignment horizontal="center" vertical="center" wrapText="1"/>
    </xf>
    <xf numFmtId="165" fontId="68" fillId="6" borderId="39" xfId="0" applyNumberFormat="1" applyFont="1" applyFill="1" applyBorder="1" applyAlignment="1">
      <alignment horizontal="center" vertical="center" wrapText="1"/>
    </xf>
    <xf numFmtId="165" fontId="63" fillId="10" borderId="10" xfId="0" applyNumberFormat="1" applyFont="1" applyFill="1" applyBorder="1" applyAlignment="1">
      <alignment horizontal="center" vertical="center" wrapText="1"/>
    </xf>
    <xf numFmtId="165" fontId="64" fillId="9" borderId="10" xfId="0" applyNumberFormat="1" applyFont="1" applyFill="1" applyBorder="1" applyAlignment="1">
      <alignment horizontal="center" vertical="center" wrapText="1"/>
    </xf>
    <xf numFmtId="0" fontId="76" fillId="9" borderId="48" xfId="0" applyFont="1" applyFill="1" applyBorder="1" applyAlignment="1">
      <alignment horizontal="left" vertical="center" wrapText="1"/>
    </xf>
    <xf numFmtId="0" fontId="23" fillId="5" borderId="11" xfId="0" applyFont="1" applyFill="1" applyBorder="1" applyAlignment="1">
      <alignment vertical="center" wrapText="1"/>
    </xf>
    <xf numFmtId="0" fontId="16" fillId="0" borderId="25" xfId="0" applyFont="1" applyBorder="1" applyAlignment="1">
      <alignment vertical="center" wrapText="1"/>
    </xf>
    <xf numFmtId="0" fontId="29" fillId="0" borderId="52" xfId="0" applyFont="1" applyBorder="1" applyAlignment="1">
      <alignment vertical="center"/>
    </xf>
    <xf numFmtId="0" fontId="29" fillId="0" borderId="53" xfId="0" applyFont="1" applyBorder="1" applyAlignment="1">
      <alignment vertical="center"/>
    </xf>
    <xf numFmtId="0" fontId="23" fillId="5" borderId="0" xfId="0" applyFont="1" applyFill="1" applyAlignment="1">
      <alignment horizontal="left" vertical="center" wrapText="1"/>
    </xf>
    <xf numFmtId="0" fontId="21" fillId="0" borderId="0" xfId="0" applyFont="1" applyAlignment="1">
      <alignment vertical="center" textRotation="90"/>
    </xf>
    <xf numFmtId="0" fontId="8" fillId="2" borderId="0" xfId="0" applyFont="1" applyFill="1" applyAlignment="1">
      <alignment vertical="center" textRotation="90"/>
    </xf>
    <xf numFmtId="1" fontId="16" fillId="4" borderId="15" xfId="0" applyNumberFormat="1" applyFont="1" applyFill="1" applyBorder="1" applyAlignment="1">
      <alignment horizontal="center" vertical="center"/>
    </xf>
    <xf numFmtId="173" fontId="16" fillId="9" borderId="15" xfId="0" applyNumberFormat="1" applyFont="1" applyFill="1" applyBorder="1" applyAlignment="1">
      <alignment horizontal="center" vertical="center" wrapText="1"/>
    </xf>
    <xf numFmtId="0" fontId="23" fillId="5" borderId="0" xfId="0" applyFont="1" applyFill="1" applyAlignment="1">
      <alignment horizontal="left" vertical="center"/>
    </xf>
    <xf numFmtId="173" fontId="16" fillId="4" borderId="18" xfId="0" applyNumberFormat="1" applyFont="1" applyFill="1" applyBorder="1" applyAlignment="1">
      <alignment horizontal="center" vertical="center" wrapText="1"/>
    </xf>
    <xf numFmtId="0" fontId="16" fillId="9" borderId="41" xfId="0" applyFont="1" applyFill="1" applyBorder="1" applyAlignment="1">
      <alignment horizontal="left" vertical="center"/>
    </xf>
    <xf numFmtId="1" fontId="16" fillId="4" borderId="105" xfId="0" applyNumberFormat="1" applyFont="1" applyFill="1" applyBorder="1" applyAlignment="1">
      <alignment horizontal="center" vertical="center"/>
    </xf>
    <xf numFmtId="173" fontId="16" fillId="9" borderId="105" xfId="0" applyNumberFormat="1" applyFont="1" applyFill="1" applyBorder="1" applyAlignment="1">
      <alignment horizontal="center" vertical="center" wrapText="1"/>
    </xf>
    <xf numFmtId="0" fontId="16" fillId="9" borderId="24" xfId="0" applyFont="1" applyFill="1" applyBorder="1" applyAlignment="1">
      <alignment horizontal="left" vertical="center" wrapText="1"/>
    </xf>
    <xf numFmtId="1" fontId="16" fillId="4" borderId="8" xfId="0" applyNumberFormat="1" applyFont="1" applyFill="1" applyBorder="1" applyAlignment="1">
      <alignment horizontal="center" vertical="center"/>
    </xf>
    <xf numFmtId="173" fontId="16" fillId="19" borderId="8" xfId="0" applyNumberFormat="1" applyFont="1" applyFill="1" applyBorder="1" applyAlignment="1">
      <alignment horizontal="center" vertical="center" wrapText="1"/>
    </xf>
    <xf numFmtId="0" fontId="77" fillId="0" borderId="106" xfId="0" applyFont="1" applyBorder="1" applyAlignment="1">
      <alignment horizontal="center" vertical="center"/>
    </xf>
    <xf numFmtId="0" fontId="77" fillId="0" borderId="4" xfId="0" applyFont="1" applyBorder="1" applyAlignment="1">
      <alignment vertical="center"/>
    </xf>
    <xf numFmtId="0" fontId="78" fillId="0" borderId="4" xfId="0" applyFont="1" applyBorder="1" applyAlignment="1">
      <alignment vertical="center"/>
    </xf>
    <xf numFmtId="0" fontId="77" fillId="0" borderId="4" xfId="0" applyFont="1" applyBorder="1" applyAlignment="1">
      <alignment horizontal="center" vertical="center"/>
    </xf>
    <xf numFmtId="0" fontId="77" fillId="0" borderId="9" xfId="0" applyFont="1" applyBorder="1" applyAlignment="1">
      <alignment horizontal="center" vertical="center"/>
    </xf>
    <xf numFmtId="0" fontId="77" fillId="0" borderId="8" xfId="0" applyFont="1" applyBorder="1" applyAlignment="1">
      <alignment horizontal="center" vertical="center"/>
    </xf>
    <xf numFmtId="0" fontId="14" fillId="13" borderId="10" xfId="0" applyFont="1" applyFill="1" applyBorder="1" applyAlignment="1">
      <alignment vertical="center"/>
    </xf>
    <xf numFmtId="0" fontId="0" fillId="20" borderId="10" xfId="0" applyFill="1" applyBorder="1"/>
    <xf numFmtId="0" fontId="14" fillId="4" borderId="10" xfId="0" applyFont="1" applyFill="1" applyBorder="1" applyAlignment="1">
      <alignment vertical="center"/>
    </xf>
    <xf numFmtId="0" fontId="0" fillId="4" borderId="10" xfId="0" applyFill="1" applyBorder="1"/>
    <xf numFmtId="0" fontId="79" fillId="5" borderId="0" xfId="0" applyFont="1" applyFill="1" applyAlignment="1">
      <alignment vertical="center"/>
    </xf>
    <xf numFmtId="14" fontId="81" fillId="5" borderId="0" xfId="0" applyNumberFormat="1" applyFont="1" applyFill="1" applyAlignment="1">
      <alignment horizontal="center" vertical="center"/>
    </xf>
    <xf numFmtId="0" fontId="82" fillId="5" borderId="0" xfId="0" applyFont="1" applyFill="1" applyAlignment="1">
      <alignment horizontal="left" vertical="center" wrapText="1"/>
    </xf>
    <xf numFmtId="0" fontId="83" fillId="5" borderId="0" xfId="0" applyFont="1" applyFill="1" applyAlignment="1">
      <alignment vertical="center"/>
    </xf>
    <xf numFmtId="0" fontId="82" fillId="5" borderId="0" xfId="0" applyFont="1" applyFill="1" applyAlignment="1">
      <alignment vertical="center"/>
    </xf>
    <xf numFmtId="0" fontId="12" fillId="0" borderId="0" xfId="1" quotePrefix="1" applyAlignment="1">
      <alignment vertical="center"/>
    </xf>
    <xf numFmtId="0" fontId="82" fillId="5" borderId="0" xfId="0" applyFont="1" applyFill="1" applyAlignment="1">
      <alignment horizontal="center" vertical="center"/>
    </xf>
    <xf numFmtId="0" fontId="12" fillId="0" borderId="0" xfId="1" quotePrefix="1" applyFill="1" applyAlignment="1">
      <alignment vertical="center" wrapText="1"/>
    </xf>
    <xf numFmtId="0" fontId="84" fillId="0" borderId="0" xfId="1" quotePrefix="1" applyFont="1" applyFill="1" applyAlignment="1">
      <alignment vertical="center"/>
    </xf>
    <xf numFmtId="0" fontId="83" fillId="5" borderId="0" xfId="0" applyFont="1" applyFill="1" applyAlignment="1">
      <alignment horizontal="left" vertical="center"/>
    </xf>
    <xf numFmtId="0" fontId="12" fillId="5" borderId="0" xfId="1" applyFill="1" applyBorder="1" applyAlignment="1">
      <alignment horizontal="left" vertical="center"/>
    </xf>
    <xf numFmtId="0" fontId="82" fillId="5" borderId="0" xfId="0" applyFont="1" applyFill="1" applyAlignment="1">
      <alignment horizontal="left" vertical="center"/>
    </xf>
    <xf numFmtId="0" fontId="85" fillId="0" borderId="0" xfId="0" applyFont="1" applyAlignment="1">
      <alignment vertical="center"/>
    </xf>
    <xf numFmtId="0" fontId="86" fillId="5" borderId="0" xfId="1" quotePrefix="1" applyNumberFormat="1" applyFont="1" applyFill="1" applyBorder="1" applyAlignment="1">
      <alignment horizontal="left" vertical="center"/>
    </xf>
    <xf numFmtId="0" fontId="82" fillId="0" borderId="0" xfId="0" applyFont="1" applyAlignment="1">
      <alignment vertical="center"/>
    </xf>
    <xf numFmtId="0" fontId="79" fillId="5" borderId="0" xfId="0" applyFont="1" applyFill="1" applyAlignment="1">
      <alignment horizontal="left" vertical="center" wrapText="1"/>
    </xf>
    <xf numFmtId="0" fontId="88" fillId="5" borderId="0" xfId="0" applyFont="1" applyFill="1" applyAlignment="1">
      <alignment vertical="center"/>
    </xf>
    <xf numFmtId="0" fontId="12" fillId="5" borderId="0" xfId="1" applyFill="1" applyBorder="1" applyAlignment="1">
      <alignment horizontal="left" vertical="center" wrapText="1"/>
    </xf>
    <xf numFmtId="0" fontId="90" fillId="5" borderId="0" xfId="0" applyFont="1" applyFill="1" applyAlignment="1">
      <alignment horizontal="left" vertical="center" wrapText="1"/>
    </xf>
    <xf numFmtId="0" fontId="91" fillId="5" borderId="0" xfId="0" applyFont="1" applyFill="1" applyAlignment="1">
      <alignment horizontal="left" vertical="center" wrapText="1"/>
    </xf>
    <xf numFmtId="0" fontId="91" fillId="5" borderId="0" xfId="0" applyFont="1" applyFill="1" applyAlignment="1">
      <alignment vertical="center"/>
    </xf>
    <xf numFmtId="0" fontId="94" fillId="5" borderId="0" xfId="1" applyFont="1" applyFill="1" applyBorder="1" applyAlignment="1">
      <alignment horizontal="left" vertical="center" wrapText="1"/>
    </xf>
    <xf numFmtId="0" fontId="96" fillId="5" borderId="0" xfId="0" applyFont="1" applyFill="1" applyAlignment="1">
      <alignment vertical="center"/>
    </xf>
    <xf numFmtId="0" fontId="97" fillId="5" borderId="0" xfId="0" applyFont="1" applyFill="1" applyAlignment="1">
      <alignment horizontal="right" vertical="center"/>
    </xf>
    <xf numFmtId="0" fontId="96" fillId="5" borderId="0" xfId="0" applyFont="1" applyFill="1" applyAlignment="1">
      <alignment horizontal="center" vertical="center"/>
    </xf>
    <xf numFmtId="0" fontId="98" fillId="5" borderId="0" xfId="0" applyFont="1" applyFill="1" applyAlignment="1">
      <alignment vertical="center"/>
    </xf>
    <xf numFmtId="0" fontId="98" fillId="5" borderId="0" xfId="0" applyFont="1" applyFill="1" applyAlignment="1">
      <alignment horizontal="right" vertical="center"/>
    </xf>
    <xf numFmtId="0" fontId="99" fillId="23" borderId="107" xfId="0" applyFont="1" applyFill="1" applyBorder="1" applyAlignment="1" applyProtection="1">
      <alignment horizontal="center" vertical="center"/>
      <protection locked="0"/>
    </xf>
    <xf numFmtId="0" fontId="99" fillId="5" borderId="0" xfId="0" applyFont="1" applyFill="1" applyAlignment="1">
      <alignment vertical="center"/>
    </xf>
    <xf numFmtId="0" fontId="99" fillId="5" borderId="0" xfId="0" applyFont="1" applyFill="1" applyAlignment="1" applyProtection="1">
      <alignment horizontal="center" vertical="center"/>
      <protection locked="0"/>
    </xf>
    <xf numFmtId="0" fontId="79" fillId="0" borderId="0" xfId="0" applyFont="1" applyAlignment="1">
      <alignment vertical="center"/>
    </xf>
    <xf numFmtId="0" fontId="101" fillId="25" borderId="0" xfId="0" applyFont="1" applyFill="1" applyAlignment="1">
      <alignment vertical="center" wrapText="1"/>
    </xf>
    <xf numFmtId="0" fontId="101" fillId="25" borderId="0" xfId="0" applyFont="1" applyFill="1" applyAlignment="1">
      <alignment horizontal="center" vertical="center" wrapText="1"/>
    </xf>
    <xf numFmtId="0" fontId="79" fillId="5" borderId="108" xfId="0" applyFont="1" applyFill="1" applyBorder="1" applyAlignment="1" applyProtection="1">
      <alignment horizontal="left" vertical="center"/>
      <protection locked="0"/>
    </xf>
    <xf numFmtId="0" fontId="79" fillId="23" borderId="108" xfId="0" applyFont="1" applyFill="1" applyBorder="1" applyAlignment="1" applyProtection="1">
      <alignment horizontal="left" vertical="center"/>
      <protection locked="0"/>
    </xf>
    <xf numFmtId="178" fontId="79" fillId="23" borderId="109" xfId="0" applyNumberFormat="1" applyFont="1" applyFill="1" applyBorder="1" applyAlignment="1">
      <alignment vertical="center"/>
    </xf>
    <xf numFmtId="0" fontId="102" fillId="23" borderId="110" xfId="0" applyFont="1" applyFill="1" applyBorder="1" applyAlignment="1" applyProtection="1">
      <alignment horizontal="left" vertical="center"/>
      <protection locked="0"/>
    </xf>
    <xf numFmtId="0" fontId="103" fillId="26" borderId="0" xfId="0" applyFont="1" applyFill="1" applyAlignment="1">
      <alignment vertical="center"/>
    </xf>
    <xf numFmtId="0" fontId="104" fillId="26" borderId="111" xfId="0" applyFont="1" applyFill="1" applyBorder="1" applyAlignment="1">
      <alignment horizontal="center" vertical="center"/>
    </xf>
    <xf numFmtId="0" fontId="101" fillId="26" borderId="0" xfId="0" applyFont="1" applyFill="1" applyAlignment="1">
      <alignment horizontal="right" vertical="center"/>
    </xf>
    <xf numFmtId="178" fontId="105" fillId="5" borderId="8" xfId="0" applyNumberFormat="1" applyFont="1" applyFill="1" applyBorder="1" applyAlignment="1">
      <alignment vertical="center"/>
    </xf>
    <xf numFmtId="0" fontId="89" fillId="0" borderId="0" xfId="0" applyFont="1" applyAlignment="1">
      <alignment horizontal="center" vertical="center" wrapText="1"/>
    </xf>
    <xf numFmtId="0" fontId="79" fillId="5" borderId="110" xfId="0" applyFont="1" applyFill="1" applyBorder="1" applyAlignment="1" applyProtection="1">
      <alignment horizontal="left" vertical="center"/>
      <protection locked="0"/>
    </xf>
    <xf numFmtId="0" fontId="89" fillId="27" borderId="0" xfId="0" applyFont="1" applyFill="1" applyAlignment="1">
      <alignment horizontal="left" vertical="center"/>
    </xf>
    <xf numFmtId="0" fontId="103" fillId="5" borderId="0" xfId="0" applyFont="1" applyFill="1" applyAlignment="1">
      <alignment vertical="center"/>
    </xf>
    <xf numFmtId="0" fontId="101" fillId="5" borderId="0" xfId="0" applyFont="1" applyFill="1" applyAlignment="1">
      <alignment horizontal="right" vertical="center"/>
    </xf>
    <xf numFmtId="178" fontId="105" fillId="5" borderId="0" xfId="0" applyNumberFormat="1" applyFont="1" applyFill="1" applyAlignment="1">
      <alignment vertical="center"/>
    </xf>
    <xf numFmtId="0" fontId="79" fillId="0" borderId="108" xfId="0" applyFont="1" applyBorder="1" applyAlignment="1" applyProtection="1">
      <alignment horizontal="left" vertical="center"/>
      <protection locked="0"/>
    </xf>
    <xf numFmtId="0" fontId="79" fillId="0" borderId="0" xfId="0" applyFont="1" applyAlignment="1">
      <alignment vertical="center" wrapText="1"/>
    </xf>
    <xf numFmtId="0" fontId="79" fillId="5" borderId="112" xfId="0" applyFont="1" applyFill="1" applyBorder="1" applyAlignment="1">
      <alignment vertical="center"/>
    </xf>
    <xf numFmtId="0" fontId="79" fillId="5" borderId="113" xfId="0" applyFont="1" applyFill="1" applyBorder="1" applyAlignment="1">
      <alignment vertical="center"/>
    </xf>
    <xf numFmtId="0" fontId="79" fillId="5" borderId="108" xfId="0" applyFont="1" applyFill="1" applyBorder="1" applyAlignment="1" applyProtection="1">
      <alignment horizontal="left" vertical="center" wrapText="1"/>
      <protection locked="0"/>
    </xf>
    <xf numFmtId="0" fontId="79" fillId="0" borderId="108" xfId="0" applyFont="1" applyBorder="1" applyAlignment="1" applyProtection="1">
      <alignment horizontal="left" vertical="center" wrapText="1"/>
      <protection locked="0"/>
    </xf>
    <xf numFmtId="0" fontId="102" fillId="23" borderId="110" xfId="0" applyFont="1" applyFill="1" applyBorder="1" applyAlignment="1" applyProtection="1">
      <alignment horizontal="left" vertical="center" wrapText="1"/>
      <protection locked="0"/>
    </xf>
    <xf numFmtId="0" fontId="79" fillId="5" borderId="114" xfId="0" applyFont="1" applyFill="1" applyBorder="1" applyAlignment="1">
      <alignment vertical="center"/>
    </xf>
    <xf numFmtId="0" fontId="82" fillId="0" borderId="0" xfId="0" applyFont="1" applyAlignment="1">
      <alignment vertical="center" wrapText="1"/>
    </xf>
    <xf numFmtId="0" fontId="99" fillId="23" borderId="0" xfId="0" applyFont="1" applyFill="1" applyAlignment="1" applyProtection="1">
      <alignment horizontal="center" vertical="center"/>
      <protection locked="0"/>
    </xf>
    <xf numFmtId="0" fontId="12" fillId="5" borderId="0" xfId="1" applyFill="1" applyBorder="1" applyAlignment="1">
      <alignment horizontal="center" vertical="center"/>
    </xf>
    <xf numFmtId="0" fontId="101" fillId="26" borderId="0" xfId="0" applyFont="1" applyFill="1" applyAlignment="1">
      <alignment vertical="center"/>
    </xf>
    <xf numFmtId="0" fontId="79" fillId="26" borderId="108" xfId="0" applyFont="1" applyFill="1" applyBorder="1" applyAlignment="1" applyProtection="1">
      <alignment horizontal="left" vertical="center"/>
      <protection locked="0"/>
    </xf>
    <xf numFmtId="0" fontId="79" fillId="0" borderId="115" xfId="0" applyFont="1" applyBorder="1" applyAlignment="1" applyProtection="1">
      <alignment horizontal="left" vertical="center"/>
      <protection locked="0"/>
    </xf>
    <xf numFmtId="0" fontId="104" fillId="26" borderId="0" xfId="0" applyFont="1" applyFill="1" applyAlignment="1">
      <alignment horizontal="center" vertical="center"/>
    </xf>
    <xf numFmtId="0" fontId="103" fillId="0" borderId="0" xfId="0" applyFont="1" applyAlignment="1">
      <alignment vertical="center"/>
    </xf>
    <xf numFmtId="0" fontId="104" fillId="0" borderId="0" xfId="0" applyFont="1" applyAlignment="1">
      <alignment horizontal="center" vertical="center"/>
    </xf>
    <xf numFmtId="0" fontId="101" fillId="0" borderId="0" xfId="0" applyFont="1" applyAlignment="1">
      <alignment horizontal="right" vertical="center"/>
    </xf>
    <xf numFmtId="178" fontId="105" fillId="0" borderId="0" xfId="0" applyNumberFormat="1" applyFont="1" applyAlignment="1">
      <alignment vertical="center"/>
    </xf>
    <xf numFmtId="0" fontId="104" fillId="26" borderId="111" xfId="0" applyFont="1" applyFill="1" applyBorder="1" applyAlignment="1">
      <alignment horizontal="center" vertical="center" wrapText="1"/>
    </xf>
    <xf numFmtId="0" fontId="5" fillId="26" borderId="0" xfId="0" applyFont="1" applyFill="1" applyAlignment="1" applyProtection="1">
      <alignment horizontal="left" vertical="center" wrapText="1"/>
      <protection locked="0"/>
    </xf>
    <xf numFmtId="0" fontId="82" fillId="5" borderId="0" xfId="0" applyFont="1" applyFill="1" applyAlignment="1" applyProtection="1">
      <alignment horizontal="center" vertical="center"/>
      <protection locked="0"/>
    </xf>
    <xf numFmtId="42" fontId="83" fillId="28" borderId="34" xfId="8" applyNumberFormat="1" applyFont="1" applyFill="1" applyBorder="1" applyAlignment="1" applyProtection="1">
      <alignment horizontal="center" vertical="center" wrapText="1"/>
      <protection locked="0"/>
    </xf>
    <xf numFmtId="42" fontId="83" fillId="28" borderId="16" xfId="8" applyNumberFormat="1" applyFont="1" applyFill="1" applyBorder="1" applyAlignment="1" applyProtection="1">
      <alignment horizontal="center" vertical="center" wrapText="1"/>
      <protection locked="0"/>
    </xf>
    <xf numFmtId="42" fontId="83" fillId="28" borderId="26" xfId="8" applyNumberFormat="1" applyFont="1" applyFill="1" applyBorder="1" applyAlignment="1" applyProtection="1">
      <alignment horizontal="center" vertical="center" wrapText="1"/>
      <protection locked="0"/>
    </xf>
    <xf numFmtId="0" fontId="83" fillId="28" borderId="30" xfId="0" applyFont="1" applyFill="1" applyBorder="1" applyAlignment="1" applyProtection="1">
      <alignment horizontal="center" vertical="center" wrapText="1"/>
      <protection locked="0"/>
    </xf>
    <xf numFmtId="0" fontId="83" fillId="28" borderId="29" xfId="0" applyFont="1" applyFill="1" applyBorder="1" applyAlignment="1" applyProtection="1">
      <alignment horizontal="center" vertical="center" wrapText="1"/>
      <protection locked="0"/>
    </xf>
    <xf numFmtId="42" fontId="83" fillId="28" borderId="57" xfId="8" applyNumberFormat="1" applyFont="1" applyFill="1" applyBorder="1" applyAlignment="1" applyProtection="1">
      <alignment horizontal="center" vertical="center" wrapText="1"/>
      <protection locked="0"/>
    </xf>
    <xf numFmtId="42" fontId="83" fillId="28" borderId="29" xfId="8" applyNumberFormat="1" applyFont="1" applyFill="1" applyBorder="1" applyAlignment="1" applyProtection="1">
      <alignment horizontal="center" vertical="center" wrapText="1"/>
      <protection locked="0"/>
    </xf>
    <xf numFmtId="42" fontId="83" fillId="28" borderId="27" xfId="8" applyNumberFormat="1" applyFont="1" applyFill="1" applyBorder="1" applyAlignment="1" applyProtection="1">
      <alignment horizontal="center" vertical="center" wrapText="1"/>
      <protection locked="0"/>
    </xf>
    <xf numFmtId="0" fontId="106" fillId="29" borderId="116" xfId="0" applyFont="1" applyFill="1" applyBorder="1" applyAlignment="1">
      <alignment vertical="center"/>
    </xf>
    <xf numFmtId="0" fontId="82" fillId="0" borderId="10" xfId="0" applyFont="1" applyBorder="1" applyAlignment="1">
      <alignment vertical="center"/>
    </xf>
    <xf numFmtId="178" fontId="82" fillId="23" borderId="117" xfId="0" applyNumberFormat="1" applyFont="1" applyFill="1" applyBorder="1" applyAlignment="1" applyProtection="1">
      <alignment horizontal="right" vertical="center"/>
      <protection locked="0"/>
    </xf>
    <xf numFmtId="178" fontId="82" fillId="23" borderId="118" xfId="7" applyNumberFormat="1" applyFont="1" applyFill="1" applyBorder="1" applyAlignment="1" applyProtection="1">
      <alignment horizontal="right" vertical="center"/>
      <protection locked="0"/>
    </xf>
    <xf numFmtId="178" fontId="82" fillId="23" borderId="119" xfId="0" applyNumberFormat="1" applyFont="1" applyFill="1" applyBorder="1" applyAlignment="1" applyProtection="1">
      <alignment horizontal="right" vertical="center"/>
      <protection locked="0"/>
    </xf>
    <xf numFmtId="0" fontId="82" fillId="5" borderId="28" xfId="0" applyFont="1" applyFill="1" applyBorder="1" applyAlignment="1">
      <alignment vertical="center"/>
    </xf>
    <xf numFmtId="0" fontId="82" fillId="0" borderId="103" xfId="0" applyFont="1" applyBorder="1" applyAlignment="1">
      <alignment vertical="center"/>
    </xf>
    <xf numFmtId="178" fontId="82" fillId="23" borderId="120" xfId="0" applyNumberFormat="1" applyFont="1" applyFill="1" applyBorder="1" applyAlignment="1" applyProtection="1">
      <alignment horizontal="right" vertical="center"/>
      <protection locked="0"/>
    </xf>
    <xf numFmtId="178" fontId="82" fillId="23" borderId="121" xfId="0" applyNumberFormat="1" applyFont="1" applyFill="1" applyBorder="1" applyAlignment="1" applyProtection="1">
      <alignment horizontal="right" vertical="center"/>
      <protection locked="0"/>
    </xf>
    <xf numFmtId="178" fontId="82" fillId="23" borderId="122" xfId="0" applyNumberFormat="1" applyFont="1" applyFill="1" applyBorder="1" applyAlignment="1" applyProtection="1">
      <alignment horizontal="right" vertical="center"/>
      <protection locked="0"/>
    </xf>
    <xf numFmtId="0" fontId="107" fillId="20" borderId="10" xfId="0" applyFont="1" applyFill="1" applyBorder="1" applyAlignment="1" applyProtection="1">
      <alignment vertical="center"/>
      <protection locked="0"/>
    </xf>
    <xf numFmtId="178" fontId="82" fillId="23" borderId="123" xfId="0" applyNumberFormat="1" applyFont="1" applyFill="1" applyBorder="1" applyAlignment="1" applyProtection="1">
      <alignment horizontal="right" vertical="center"/>
      <protection locked="0"/>
    </xf>
    <xf numFmtId="178" fontId="82" fillId="23" borderId="124" xfId="0" applyNumberFormat="1" applyFont="1" applyFill="1" applyBorder="1" applyAlignment="1" applyProtection="1">
      <alignment horizontal="right" vertical="center"/>
      <protection locked="0"/>
    </xf>
    <xf numFmtId="178" fontId="82" fillId="23" borderId="125" xfId="0" applyNumberFormat="1" applyFont="1" applyFill="1" applyBorder="1" applyAlignment="1" applyProtection="1">
      <alignment horizontal="right" vertical="center"/>
      <protection locked="0"/>
    </xf>
    <xf numFmtId="178" fontId="82" fillId="0" borderId="0" xfId="8" applyNumberFormat="1" applyFont="1" applyBorder="1" applyAlignment="1">
      <alignment horizontal="right" vertical="center"/>
    </xf>
    <xf numFmtId="178" fontId="82" fillId="0" borderId="1" xfId="8" applyNumberFormat="1" applyFont="1" applyBorder="1" applyAlignment="1">
      <alignment horizontal="right" vertical="center"/>
    </xf>
    <xf numFmtId="0" fontId="106" fillId="29" borderId="52" xfId="0" applyFont="1" applyFill="1" applyBorder="1" applyAlignment="1">
      <alignment vertical="center"/>
    </xf>
    <xf numFmtId="178" fontId="82" fillId="23" borderId="117" xfId="7" applyNumberFormat="1" applyFont="1" applyFill="1" applyBorder="1" applyAlignment="1" applyProtection="1">
      <alignment horizontal="right" vertical="center"/>
      <protection locked="0"/>
    </xf>
    <xf numFmtId="178" fontId="82" fillId="30" borderId="126" xfId="0" applyNumberFormat="1" applyFont="1" applyFill="1" applyBorder="1" applyAlignment="1" applyProtection="1">
      <alignment horizontal="right" vertical="center"/>
      <protection hidden="1"/>
    </xf>
    <xf numFmtId="0" fontId="108" fillId="5" borderId="28" xfId="0" applyFont="1" applyFill="1" applyBorder="1" applyAlignment="1">
      <alignment vertical="center"/>
    </xf>
    <xf numFmtId="0" fontId="108" fillId="5" borderId="0" xfId="0" applyFont="1" applyFill="1" applyAlignment="1">
      <alignment vertical="center"/>
    </xf>
    <xf numFmtId="178" fontId="108" fillId="5" borderId="0" xfId="8" applyNumberFormat="1" applyFont="1" applyFill="1" applyBorder="1" applyAlignment="1">
      <alignment horizontal="right" vertical="center"/>
    </xf>
    <xf numFmtId="178" fontId="108" fillId="5" borderId="1" xfId="8" applyNumberFormat="1" applyFont="1" applyFill="1" applyBorder="1" applyAlignment="1">
      <alignment horizontal="right" vertical="center"/>
    </xf>
    <xf numFmtId="0" fontId="82" fillId="20" borderId="10" xfId="0" applyFont="1" applyFill="1" applyBorder="1" applyAlignment="1" applyProtection="1">
      <alignment vertical="center"/>
      <protection locked="0"/>
    </xf>
    <xf numFmtId="178" fontId="82" fillId="23" borderId="127" xfId="0" applyNumberFormat="1" applyFont="1" applyFill="1" applyBorder="1" applyAlignment="1" applyProtection="1">
      <alignment horizontal="right" vertical="center"/>
      <protection locked="0"/>
    </xf>
    <xf numFmtId="178" fontId="82" fillId="23" borderId="128" xfId="0" applyNumberFormat="1" applyFont="1" applyFill="1" applyBorder="1" applyAlignment="1" applyProtection="1">
      <alignment horizontal="right" vertical="center"/>
      <protection locked="0"/>
    </xf>
    <xf numFmtId="178" fontId="82" fillId="23" borderId="48" xfId="0" applyNumberFormat="1" applyFont="1" applyFill="1" applyBorder="1" applyAlignment="1" applyProtection="1">
      <alignment horizontal="right" vertical="center"/>
      <protection locked="0"/>
    </xf>
    <xf numFmtId="0" fontId="108" fillId="5" borderId="1" xfId="0" applyFont="1" applyFill="1" applyBorder="1" applyAlignment="1">
      <alignment vertical="center"/>
    </xf>
    <xf numFmtId="0" fontId="106" fillId="5" borderId="23" xfId="0" applyFont="1" applyFill="1" applyBorder="1" applyAlignment="1">
      <alignment vertical="center"/>
    </xf>
    <xf numFmtId="0" fontId="109" fillId="5" borderId="2" xfId="0" applyFont="1" applyFill="1" applyBorder="1" applyAlignment="1">
      <alignment vertical="center"/>
    </xf>
    <xf numFmtId="42" fontId="109" fillId="5" borderId="2" xfId="8" applyNumberFormat="1" applyFont="1" applyFill="1" applyBorder="1" applyAlignment="1">
      <alignment vertical="center"/>
    </xf>
    <xf numFmtId="0" fontId="110" fillId="31" borderId="129" xfId="0" applyFont="1" applyFill="1" applyBorder="1" applyAlignment="1">
      <alignment horizontal="right" vertical="center"/>
    </xf>
    <xf numFmtId="178" fontId="109" fillId="29" borderId="106" xfId="8" applyNumberFormat="1" applyFont="1" applyFill="1" applyBorder="1" applyAlignment="1">
      <alignment horizontal="right" vertical="center"/>
    </xf>
    <xf numFmtId="0" fontId="106" fillId="5" borderId="0" xfId="0" applyFont="1" applyFill="1" applyAlignment="1">
      <alignment vertical="center"/>
    </xf>
    <xf numFmtId="0" fontId="109" fillId="5" borderId="0" xfId="0" applyFont="1" applyFill="1" applyAlignment="1">
      <alignment vertical="center"/>
    </xf>
    <xf numFmtId="42" fontId="109" fillId="5" borderId="0" xfId="8" applyNumberFormat="1" applyFont="1" applyFill="1" applyBorder="1" applyAlignment="1">
      <alignment vertical="center"/>
    </xf>
    <xf numFmtId="0" fontId="110" fillId="32" borderId="0" xfId="0" applyFont="1" applyFill="1" applyAlignment="1">
      <alignment horizontal="right" vertical="center"/>
    </xf>
    <xf numFmtId="0" fontId="111" fillId="5" borderId="0" xfId="0" applyFont="1" applyFill="1" applyAlignment="1">
      <alignment vertical="top" wrapText="1"/>
    </xf>
    <xf numFmtId="0" fontId="14" fillId="0" borderId="0" xfId="0" applyFont="1" applyProtection="1">
      <protection locked="0"/>
    </xf>
    <xf numFmtId="0" fontId="112" fillId="0" borderId="0" xfId="0" applyFont="1" applyAlignment="1">
      <alignment horizontal="left" vertical="center"/>
    </xf>
    <xf numFmtId="0" fontId="20" fillId="0" borderId="17" xfId="0" applyFont="1" applyBorder="1"/>
    <xf numFmtId="0" fontId="113" fillId="0" borderId="7" xfId="0" applyFont="1" applyBorder="1" applyAlignment="1">
      <alignment horizontal="justify" vertical="center" wrapText="1"/>
    </xf>
    <xf numFmtId="0" fontId="113" fillId="0" borderId="35" xfId="0" applyFont="1" applyBorder="1" applyAlignment="1">
      <alignment horizontal="justify" vertical="center" wrapText="1"/>
    </xf>
    <xf numFmtId="0" fontId="20" fillId="0" borderId="14" xfId="0" applyFont="1" applyBorder="1"/>
    <xf numFmtId="0" fontId="113" fillId="0" borderId="5" xfId="0" applyFont="1" applyBorder="1" applyAlignment="1">
      <alignment horizontal="justify" vertical="center" wrapText="1"/>
    </xf>
    <xf numFmtId="0" fontId="113" fillId="0" borderId="31" xfId="0" applyFont="1" applyBorder="1" applyAlignment="1">
      <alignment horizontal="justify" vertical="center" wrapText="1"/>
    </xf>
    <xf numFmtId="0" fontId="14" fillId="0" borderId="14" xfId="0" applyFont="1" applyBorder="1"/>
    <xf numFmtId="0" fontId="14" fillId="0" borderId="15" xfId="0" applyFont="1" applyBorder="1"/>
    <xf numFmtId="0" fontId="15" fillId="5" borderId="3" xfId="0" applyFont="1" applyFill="1" applyBorder="1" applyAlignment="1">
      <alignment horizontal="center" vertical="center" wrapText="1"/>
    </xf>
    <xf numFmtId="0" fontId="20" fillId="5" borderId="30" xfId="0" applyFont="1" applyFill="1" applyBorder="1" applyAlignment="1">
      <alignment horizontal="left" vertical="center" wrapText="1"/>
    </xf>
    <xf numFmtId="0" fontId="114" fillId="33" borderId="8" xfId="0" applyFont="1" applyFill="1" applyBorder="1" applyAlignment="1">
      <alignment horizontal="center" vertical="center" wrapText="1"/>
    </xf>
    <xf numFmtId="0" fontId="17" fillId="0" borderId="0" xfId="0" applyFont="1"/>
    <xf numFmtId="0" fontId="3" fillId="0" borderId="0" xfId="0" applyFont="1"/>
    <xf numFmtId="0" fontId="115" fillId="0" borderId="0" xfId="0" applyFont="1"/>
    <xf numFmtId="0" fontId="116" fillId="0" borderId="0" xfId="0" applyFont="1"/>
    <xf numFmtId="0" fontId="115" fillId="33" borderId="20" xfId="0" applyFont="1" applyFill="1" applyBorder="1" applyAlignment="1">
      <alignment horizontal="center" vertical="center" wrapText="1"/>
    </xf>
    <xf numFmtId="0" fontId="115" fillId="33" borderId="21" xfId="0" applyFont="1" applyFill="1" applyBorder="1" applyAlignment="1">
      <alignment horizontal="center" vertical="center" wrapText="1"/>
    </xf>
    <xf numFmtId="0" fontId="117" fillId="34" borderId="22" xfId="0" applyFont="1" applyFill="1" applyBorder="1" applyAlignment="1">
      <alignment horizontal="center" vertical="center" wrapText="1"/>
    </xf>
    <xf numFmtId="0" fontId="117" fillId="4" borderId="8" xfId="0" applyFont="1" applyFill="1" applyBorder="1" applyAlignment="1">
      <alignment horizontal="center" vertical="center" wrapText="1"/>
    </xf>
    <xf numFmtId="0" fontId="0" fillId="0" borderId="8" xfId="0" applyBorder="1"/>
    <xf numFmtId="0" fontId="115" fillId="34" borderId="8" xfId="0" applyFont="1" applyFill="1" applyBorder="1" applyAlignment="1">
      <alignment horizontal="center" vertical="center" wrapText="1"/>
    </xf>
    <xf numFmtId="9" fontId="115" fillId="0" borderId="103" xfId="0" applyNumberFormat="1" applyFont="1" applyBorder="1" applyAlignment="1">
      <alignment horizontal="center" vertical="center"/>
    </xf>
    <xf numFmtId="0" fontId="120" fillId="0" borderId="103" xfId="0" applyFont="1" applyBorder="1" applyAlignment="1">
      <alignment horizontal="center" vertical="center"/>
    </xf>
    <xf numFmtId="9" fontId="115" fillId="0" borderId="10" xfId="0" applyNumberFormat="1" applyFont="1" applyBorder="1" applyAlignment="1">
      <alignment horizontal="center" vertical="center"/>
    </xf>
    <xf numFmtId="0" fontId="120" fillId="0" borderId="10" xfId="0" applyFont="1" applyBorder="1" applyAlignment="1">
      <alignment horizontal="center" vertical="center"/>
    </xf>
    <xf numFmtId="0" fontId="119" fillId="0" borderId="0" xfId="0" applyFont="1" applyAlignment="1">
      <alignment horizontal="center" vertical="center" wrapText="1"/>
    </xf>
    <xf numFmtId="0" fontId="119" fillId="0" borderId="0" xfId="0" applyFont="1" applyAlignment="1">
      <alignment horizontal="center" vertical="center"/>
    </xf>
    <xf numFmtId="0" fontId="61" fillId="0" borderId="0" xfId="0" applyFont="1"/>
    <xf numFmtId="0" fontId="48" fillId="0" borderId="0" xfId="0" applyFont="1"/>
    <xf numFmtId="0" fontId="121" fillId="0" borderId="8" xfId="0" applyFont="1" applyBorder="1" applyAlignment="1">
      <alignment horizontal="left" vertical="center"/>
    </xf>
    <xf numFmtId="0" fontId="121" fillId="0" borderId="9" xfId="0" applyFont="1" applyBorder="1" applyAlignment="1">
      <alignment horizontal="center" vertical="center"/>
    </xf>
    <xf numFmtId="0" fontId="121" fillId="0" borderId="6" xfId="0" applyFont="1" applyBorder="1" applyAlignment="1">
      <alignment horizontal="left" vertical="center"/>
    </xf>
    <xf numFmtId="0" fontId="122" fillId="0" borderId="4" xfId="0" applyFont="1" applyBorder="1" applyAlignment="1">
      <alignment horizontal="left" vertical="center" wrapText="1"/>
    </xf>
    <xf numFmtId="0" fontId="123" fillId="0" borderId="6" xfId="0" applyFont="1" applyBorder="1" applyAlignment="1">
      <alignment horizontal="left" vertical="center" wrapText="1" indent="7"/>
    </xf>
    <xf numFmtId="0" fontId="123" fillId="0" borderId="6" xfId="0" applyFont="1" applyBorder="1" applyAlignment="1">
      <alignment horizontal="left" vertical="center" indent="7"/>
    </xf>
    <xf numFmtId="0" fontId="1" fillId="0" borderId="4" xfId="0" applyFont="1" applyBorder="1" applyAlignment="1">
      <alignment horizontal="left" vertical="center"/>
    </xf>
    <xf numFmtId="0" fontId="123" fillId="0" borderId="6" xfId="0" quotePrefix="1" applyFont="1" applyBorder="1" applyAlignment="1">
      <alignment horizontal="left" vertical="center" indent="7"/>
    </xf>
    <xf numFmtId="0" fontId="1" fillId="0" borderId="4" xfId="0" applyFont="1" applyBorder="1" applyAlignment="1">
      <alignment horizontal="left" vertical="center" indent="7"/>
    </xf>
    <xf numFmtId="0" fontId="121" fillId="0" borderId="4" xfId="0" applyFont="1" applyBorder="1" applyAlignment="1">
      <alignment horizontal="left" vertical="center"/>
    </xf>
    <xf numFmtId="0" fontId="121" fillId="0" borderId="106" xfId="0" applyFont="1" applyBorder="1" applyAlignment="1">
      <alignment horizontal="center" vertical="center"/>
    </xf>
    <xf numFmtId="0" fontId="82" fillId="5" borderId="10" xfId="0" applyFont="1" applyFill="1" applyBorder="1"/>
    <xf numFmtId="0" fontId="77" fillId="0" borderId="130" xfId="0" applyFont="1" applyBorder="1" applyAlignment="1">
      <alignment vertical="center"/>
    </xf>
    <xf numFmtId="0" fontId="5" fillId="0" borderId="0" xfId="3" applyFont="1" applyAlignment="1">
      <alignment horizontal="left" vertical="center"/>
    </xf>
    <xf numFmtId="0" fontId="5" fillId="5" borderId="0" xfId="0" applyFont="1" applyFill="1" applyAlignment="1">
      <alignment horizontal="left" vertical="center"/>
    </xf>
    <xf numFmtId="0" fontId="6" fillId="6" borderId="0" xfId="3" applyFont="1" applyFill="1" applyAlignment="1">
      <alignment horizontal="center" vertical="center" wrapText="1"/>
    </xf>
    <xf numFmtId="0" fontId="27" fillId="0" borderId="44" xfId="1" applyFont="1" applyFill="1" applyBorder="1" applyAlignment="1">
      <alignment horizontal="left" vertical="center"/>
    </xf>
    <xf numFmtId="0" fontId="27" fillId="0" borderId="19" xfId="1" applyFont="1" applyFill="1" applyBorder="1" applyAlignment="1">
      <alignment horizontal="left" vertical="center"/>
    </xf>
    <xf numFmtId="0" fontId="27" fillId="0" borderId="45" xfId="1" applyFont="1" applyFill="1" applyBorder="1" applyAlignment="1">
      <alignment horizontal="left" vertical="center"/>
    </xf>
    <xf numFmtId="0" fontId="27" fillId="0" borderId="42" xfId="1" applyFont="1" applyBorder="1" applyAlignment="1">
      <alignment horizontal="left" vertical="center"/>
    </xf>
    <xf numFmtId="0" fontId="27" fillId="0" borderId="41" xfId="1" applyFont="1" applyBorder="1" applyAlignment="1">
      <alignment horizontal="left" vertical="center"/>
    </xf>
    <xf numFmtId="0" fontId="27" fillId="0" borderId="43" xfId="1" applyFont="1" applyBorder="1" applyAlignment="1">
      <alignment horizontal="left" vertical="center"/>
    </xf>
    <xf numFmtId="0" fontId="21" fillId="0" borderId="0" xfId="0" applyFont="1" applyAlignment="1">
      <alignment horizontal="center" vertical="center" wrapText="1"/>
    </xf>
    <xf numFmtId="166" fontId="14" fillId="0" borderId="89" xfId="0" applyNumberFormat="1" applyFont="1" applyBorder="1" applyAlignment="1">
      <alignment horizontal="center" vertical="center" wrapText="1"/>
    </xf>
    <xf numFmtId="0" fontId="14" fillId="0" borderId="89" xfId="0" applyFont="1" applyBorder="1" applyAlignment="1">
      <alignment horizontal="center" vertical="center" wrapText="1"/>
    </xf>
    <xf numFmtId="0" fontId="48" fillId="0" borderId="0" xfId="0" applyFont="1" applyAlignment="1">
      <alignment horizontal="center"/>
    </xf>
    <xf numFmtId="0" fontId="89" fillId="0" borderId="0" xfId="0" applyFont="1" applyAlignment="1">
      <alignment horizontal="center" vertical="center" wrapText="1"/>
    </xf>
    <xf numFmtId="0" fontId="5" fillId="5" borderId="0" xfId="0" applyFont="1" applyFill="1" applyAlignment="1" applyProtection="1">
      <alignment vertical="center" wrapText="1"/>
      <protection locked="0"/>
    </xf>
    <xf numFmtId="0" fontId="87" fillId="22" borderId="41" xfId="0" applyFont="1" applyFill="1" applyBorder="1" applyAlignment="1">
      <alignment horizontal="center" vertical="center"/>
    </xf>
    <xf numFmtId="0" fontId="82" fillId="5" borderId="0" xfId="0" applyFont="1" applyFill="1" applyAlignment="1">
      <alignment horizontal="left" vertical="center" wrapText="1"/>
    </xf>
    <xf numFmtId="0" fontId="89" fillId="20" borderId="44" xfId="0" applyFont="1" applyFill="1" applyBorder="1" applyAlignment="1">
      <alignment horizontal="left" vertical="center" wrapText="1"/>
    </xf>
    <xf numFmtId="0" fontId="89" fillId="20" borderId="19" xfId="0" applyFont="1" applyFill="1" applyBorder="1" applyAlignment="1">
      <alignment horizontal="left" vertical="center" wrapText="1"/>
    </xf>
    <xf numFmtId="0" fontId="89" fillId="20" borderId="45" xfId="0" applyFont="1" applyFill="1" applyBorder="1" applyAlignment="1">
      <alignment horizontal="left" vertical="center" wrapText="1"/>
    </xf>
    <xf numFmtId="0" fontId="100" fillId="24" borderId="0" xfId="0" applyFont="1" applyFill="1" applyAlignment="1">
      <alignment horizontal="left" vertical="center" wrapText="1"/>
    </xf>
    <xf numFmtId="0" fontId="87" fillId="21" borderId="0" xfId="0" applyFont="1" applyFill="1" applyAlignment="1">
      <alignment horizontal="left" vertical="center"/>
    </xf>
    <xf numFmtId="178" fontId="105" fillId="5" borderId="0" xfId="0" applyNumberFormat="1" applyFont="1" applyFill="1" applyAlignment="1">
      <alignment horizontal="left" vertical="center" wrapText="1"/>
    </xf>
    <xf numFmtId="0" fontId="89" fillId="0" borderId="0" xfId="0" applyFont="1" applyAlignment="1">
      <alignment horizontal="center" vertical="center"/>
    </xf>
    <xf numFmtId="0" fontId="80" fillId="5" borderId="0" xfId="0" applyFont="1" applyFill="1" applyAlignment="1">
      <alignment horizontal="center" vertical="center" wrapText="1"/>
    </xf>
    <xf numFmtId="0" fontId="12" fillId="5" borderId="0" xfId="1" applyFill="1" applyBorder="1" applyAlignment="1">
      <alignment vertical="center" wrapText="1"/>
    </xf>
    <xf numFmtId="0" fontId="0" fillId="0" borderId="0" xfId="0" applyAlignment="1">
      <alignment vertical="center" wrapText="1"/>
    </xf>
    <xf numFmtId="0" fontId="79" fillId="5" borderId="0" xfId="0" applyFont="1" applyFill="1" applyAlignment="1">
      <alignment horizontal="left" vertical="center" wrapText="1"/>
    </xf>
    <xf numFmtId="0" fontId="91" fillId="5" borderId="0" xfId="0" applyFont="1" applyFill="1" applyAlignment="1">
      <alignment horizontal="left" vertical="center" wrapText="1"/>
    </xf>
    <xf numFmtId="0" fontId="87" fillId="22" borderId="0" xfId="0" applyFont="1" applyFill="1" applyAlignment="1">
      <alignment horizontal="center" vertical="center"/>
    </xf>
    <xf numFmtId="0" fontId="86" fillId="5" borderId="0" xfId="0" applyFont="1" applyFill="1" applyAlignment="1">
      <alignment horizontal="left" vertical="center" wrapText="1"/>
    </xf>
    <xf numFmtId="0" fontId="86" fillId="20" borderId="0" xfId="0" quotePrefix="1" applyFont="1" applyFill="1" applyAlignment="1">
      <alignment horizontal="left" vertical="center" wrapText="1"/>
    </xf>
    <xf numFmtId="0" fontId="111" fillId="27" borderId="24" xfId="0" applyFont="1" applyFill="1" applyBorder="1" applyAlignment="1">
      <alignment horizontal="left" vertical="top" wrapText="1"/>
    </xf>
    <xf numFmtId="0" fontId="111" fillId="27" borderId="50" xfId="0" applyFont="1" applyFill="1" applyBorder="1" applyAlignment="1">
      <alignment horizontal="left" vertical="top" wrapText="1"/>
    </xf>
    <xf numFmtId="0" fontId="111" fillId="27" borderId="9" xfId="0" applyFont="1" applyFill="1" applyBorder="1" applyAlignment="1">
      <alignment horizontal="left" vertical="top" wrapText="1"/>
    </xf>
    <xf numFmtId="0" fontId="8" fillId="0" borderId="10" xfId="0" applyFont="1" applyBorder="1" applyAlignment="1">
      <alignment horizontal="center" vertical="center"/>
    </xf>
    <xf numFmtId="177" fontId="8" fillId="0" borderId="47" xfId="0" applyNumberFormat="1" applyFont="1" applyBorder="1" applyAlignment="1">
      <alignment horizontal="center" vertical="center"/>
    </xf>
    <xf numFmtId="177" fontId="8" fillId="0" borderId="58" xfId="0" applyNumberFormat="1" applyFont="1" applyBorder="1" applyAlignment="1">
      <alignment horizontal="center" vertical="center"/>
    </xf>
    <xf numFmtId="177" fontId="8" fillId="0" borderId="57" xfId="0" applyNumberFormat="1" applyFont="1" applyBorder="1" applyAlignment="1">
      <alignment horizontal="center" vertical="center"/>
    </xf>
    <xf numFmtId="0" fontId="25" fillId="0" borderId="10" xfId="0" applyFont="1" applyBorder="1" applyAlignment="1">
      <alignment horizontal="left" vertical="center"/>
    </xf>
    <xf numFmtId="0" fontId="25" fillId="0" borderId="5" xfId="0" applyFont="1" applyBorder="1" applyAlignment="1">
      <alignment horizontal="left" vertical="center"/>
    </xf>
    <xf numFmtId="0" fontId="16" fillId="8" borderId="16"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8" fillId="0" borderId="29"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8" fillId="0" borderId="5" xfId="0" applyFont="1" applyBorder="1" applyAlignment="1">
      <alignment horizontal="left" vertical="center"/>
    </xf>
    <xf numFmtId="0" fontId="8" fillId="8" borderId="21" xfId="0" applyFont="1" applyFill="1" applyBorder="1" applyAlignment="1">
      <alignment horizontal="left" vertical="center"/>
    </xf>
    <xf numFmtId="0" fontId="8" fillId="8" borderId="22" xfId="0" applyFont="1" applyFill="1" applyBorder="1" applyAlignment="1">
      <alignment horizontal="left" vertical="center"/>
    </xf>
    <xf numFmtId="0" fontId="8" fillId="8" borderId="16" xfId="0" applyFont="1" applyFill="1" applyBorder="1" applyAlignment="1">
      <alignment horizontal="left" vertical="center"/>
    </xf>
    <xf numFmtId="0" fontId="8" fillId="8" borderId="37" xfId="0" applyFont="1" applyFill="1" applyBorder="1" applyAlignment="1">
      <alignment horizontal="left" vertical="center"/>
    </xf>
    <xf numFmtId="0" fontId="16" fillId="8" borderId="24" xfId="0" applyFont="1" applyFill="1" applyBorder="1" applyAlignment="1">
      <alignment horizontal="center" vertical="center" wrapText="1"/>
    </xf>
    <xf numFmtId="0" fontId="16" fillId="8" borderId="50" xfId="0" applyFont="1" applyFill="1" applyBorder="1" applyAlignment="1">
      <alignment horizontal="center" vertical="center" wrapText="1"/>
    </xf>
    <xf numFmtId="0" fontId="16" fillId="8" borderId="56" xfId="0" applyFont="1" applyFill="1" applyBorder="1" applyAlignment="1">
      <alignment horizontal="center" vertical="center" wrapText="1"/>
    </xf>
    <xf numFmtId="177" fontId="8" fillId="0" borderId="52" xfId="0"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45" xfId="0" applyNumberFormat="1" applyFont="1" applyBorder="1" applyAlignment="1">
      <alignment horizontal="center" vertical="center"/>
    </xf>
    <xf numFmtId="0" fontId="8" fillId="0" borderId="31" xfId="0" applyFont="1" applyBorder="1" applyAlignment="1">
      <alignment horizontal="center"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29" xfId="0" applyFont="1" applyBorder="1" applyAlignment="1">
      <alignment horizontal="left" vertical="center"/>
    </xf>
    <xf numFmtId="177" fontId="8" fillId="4" borderId="24" xfId="0" applyNumberFormat="1" applyFont="1" applyFill="1" applyBorder="1" applyAlignment="1">
      <alignment horizontal="center" vertical="center" wrapText="1"/>
    </xf>
    <xf numFmtId="177" fontId="8" fillId="4" borderId="50" xfId="0" applyNumberFormat="1" applyFont="1" applyFill="1" applyBorder="1" applyAlignment="1">
      <alignment horizontal="center" vertical="center" wrapText="1"/>
    </xf>
    <xf numFmtId="177" fontId="8" fillId="4" borderId="56"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8" fillId="0" borderId="10" xfId="0" applyFont="1" applyBorder="1" applyAlignment="1">
      <alignment horizontal="left" vertical="center" wrapText="1"/>
    </xf>
    <xf numFmtId="166" fontId="8" fillId="0" borderId="31" xfId="0" applyNumberFormat="1" applyFont="1" applyBorder="1" applyAlignment="1">
      <alignment horizontal="center" vertical="center"/>
    </xf>
    <xf numFmtId="166" fontId="8" fillId="0" borderId="10" xfId="0" applyNumberFormat="1" applyFont="1" applyBorder="1" applyAlignment="1">
      <alignment horizontal="center" vertical="center"/>
    </xf>
    <xf numFmtId="177" fontId="8" fillId="16" borderId="25" xfId="0" applyNumberFormat="1" applyFont="1" applyFill="1" applyBorder="1" applyAlignment="1">
      <alignment horizontal="center" vertical="center" wrapText="1"/>
    </xf>
    <xf numFmtId="177" fontId="8" fillId="16" borderId="104" xfId="0" applyNumberFormat="1" applyFont="1" applyFill="1" applyBorder="1" applyAlignment="1">
      <alignment horizontal="center" vertical="center" wrapText="1"/>
    </xf>
    <xf numFmtId="0" fontId="8" fillId="17" borderId="12" xfId="0" applyFont="1" applyFill="1" applyBorder="1" applyAlignment="1">
      <alignment horizontal="center" vertical="center"/>
    </xf>
    <xf numFmtId="0" fontId="8" fillId="17" borderId="11" xfId="0" applyFont="1" applyFill="1" applyBorder="1" applyAlignment="1">
      <alignment horizontal="center" vertical="center"/>
    </xf>
    <xf numFmtId="0" fontId="8" fillId="17" borderId="104" xfId="0" applyFont="1" applyFill="1" applyBorder="1" applyAlignment="1">
      <alignment horizontal="center" vertical="center"/>
    </xf>
    <xf numFmtId="177" fontId="8" fillId="4" borderId="12" xfId="0" applyNumberFormat="1" applyFont="1" applyFill="1" applyBorder="1" applyAlignment="1">
      <alignment horizontal="center" vertical="center" wrapText="1"/>
    </xf>
    <xf numFmtId="177" fontId="8" fillId="4" borderId="11" xfId="0" applyNumberFormat="1" applyFont="1" applyFill="1" applyBorder="1" applyAlignment="1">
      <alignment horizontal="center" vertical="center" wrapText="1"/>
    </xf>
    <xf numFmtId="177" fontId="8" fillId="4" borderId="104" xfId="0" applyNumberFormat="1" applyFont="1" applyFill="1" applyBorder="1" applyAlignment="1">
      <alignment horizontal="center" vertical="center" wrapText="1"/>
    </xf>
    <xf numFmtId="169" fontId="21" fillId="0" borderId="31" xfId="0" applyNumberFormat="1" applyFont="1" applyBorder="1" applyAlignment="1">
      <alignment horizontal="center" vertical="center"/>
    </xf>
    <xf numFmtId="169" fontId="21" fillId="0" borderId="10" xfId="0" applyNumberFormat="1" applyFont="1" applyBorder="1" applyAlignment="1">
      <alignment horizontal="center" vertical="center"/>
    </xf>
    <xf numFmtId="166" fontId="8" fillId="4" borderId="20" xfId="0" applyNumberFormat="1" applyFont="1" applyFill="1" applyBorder="1" applyAlignment="1">
      <alignment horizontal="center" vertical="center" wrapText="1"/>
    </xf>
    <xf numFmtId="166" fontId="8" fillId="4" borderId="21" xfId="0" applyNumberFormat="1" applyFont="1" applyFill="1" applyBorder="1" applyAlignment="1">
      <alignment horizontal="center" vertical="center" wrapText="1"/>
    </xf>
    <xf numFmtId="167" fontId="8" fillId="0" borderId="30" xfId="0" applyNumberFormat="1" applyFont="1" applyBorder="1" applyAlignment="1">
      <alignment horizontal="center" vertical="center"/>
    </xf>
    <xf numFmtId="167" fontId="8" fillId="0" borderId="29" xfId="0" applyNumberFormat="1" applyFont="1" applyBorder="1" applyAlignment="1">
      <alignment horizontal="center" vertical="center"/>
    </xf>
    <xf numFmtId="0" fontId="8" fillId="0" borderId="3" xfId="0" applyFont="1" applyBorder="1" applyAlignment="1">
      <alignment horizontal="left" vertical="center"/>
    </xf>
    <xf numFmtId="0" fontId="16" fillId="8" borderId="34" xfId="0" applyFont="1" applyFill="1" applyBorder="1" applyAlignment="1">
      <alignment horizontal="center" vertical="center" wrapText="1"/>
    </xf>
    <xf numFmtId="166" fontId="8" fillId="0" borderId="30" xfId="0" applyNumberFormat="1" applyFont="1" applyBorder="1" applyAlignment="1">
      <alignment horizontal="center" vertical="center"/>
    </xf>
    <xf numFmtId="166" fontId="8" fillId="0" borderId="29" xfId="0" applyNumberFormat="1" applyFont="1" applyBorder="1" applyAlignment="1">
      <alignment horizontal="center" vertical="center"/>
    </xf>
    <xf numFmtId="166" fontId="8" fillId="18" borderId="30" xfId="0" applyNumberFormat="1" applyFont="1" applyFill="1" applyBorder="1" applyAlignment="1">
      <alignment horizontal="center" vertical="center"/>
    </xf>
    <xf numFmtId="166" fontId="8" fillId="18" borderId="29" xfId="0" applyNumberFormat="1" applyFont="1" applyFill="1" applyBorder="1" applyAlignment="1">
      <alignment horizontal="center" vertical="center"/>
    </xf>
    <xf numFmtId="0" fontId="8" fillId="18" borderId="29" xfId="0" applyFont="1" applyFill="1" applyBorder="1" applyAlignment="1">
      <alignment horizontal="left" vertical="center"/>
    </xf>
    <xf numFmtId="0" fontId="8" fillId="18" borderId="3" xfId="0" applyFont="1" applyFill="1" applyBorder="1" applyAlignment="1">
      <alignment horizontal="left" vertical="center"/>
    </xf>
    <xf numFmtId="0" fontId="23" fillId="5" borderId="0" xfId="0" applyFont="1" applyFill="1" applyAlignment="1">
      <alignment horizontal="left" vertical="center" wrapText="1"/>
    </xf>
    <xf numFmtId="168" fontId="21" fillId="18" borderId="35" xfId="0" applyNumberFormat="1" applyFont="1" applyFill="1" applyBorder="1" applyAlignment="1">
      <alignment horizontal="center" vertical="center"/>
    </xf>
    <xf numFmtId="168" fontId="21" fillId="18" borderId="36" xfId="0" applyNumberFormat="1" applyFont="1" applyFill="1" applyBorder="1" applyAlignment="1">
      <alignment horizontal="center" vertical="center"/>
    </xf>
    <xf numFmtId="0" fontId="25" fillId="18" borderId="36" xfId="0" applyFont="1" applyFill="1" applyBorder="1" applyAlignment="1">
      <alignment horizontal="center" vertical="center"/>
    </xf>
    <xf numFmtId="0" fontId="25" fillId="0" borderId="36" xfId="0" applyFont="1" applyBorder="1" applyAlignment="1">
      <alignment horizontal="center" vertical="center"/>
    </xf>
    <xf numFmtId="0" fontId="25" fillId="0" borderId="7" xfId="0" applyFont="1" applyBorder="1" applyAlignment="1">
      <alignment horizontal="center" vertical="center"/>
    </xf>
    <xf numFmtId="0" fontId="111" fillId="27" borderId="44" xfId="0" applyFont="1" applyFill="1" applyBorder="1" applyAlignment="1">
      <alignment horizontal="left" vertical="top" wrapText="1"/>
    </xf>
    <xf numFmtId="0" fontId="111" fillId="27" borderId="19" xfId="0" applyFont="1" applyFill="1" applyBorder="1" applyAlignment="1">
      <alignment horizontal="left" vertical="top" wrapText="1"/>
    </xf>
    <xf numFmtId="0" fontId="111" fillId="27" borderId="45" xfId="0" applyFont="1" applyFill="1" applyBorder="1" applyAlignment="1">
      <alignment horizontal="left" vertical="top" wrapText="1"/>
    </xf>
    <xf numFmtId="0" fontId="36" fillId="0" borderId="28" xfId="0" applyFont="1" applyBorder="1" applyAlignment="1">
      <alignment horizontal="right" vertical="center" wrapText="1"/>
    </xf>
    <xf numFmtId="0" fontId="36" fillId="0" borderId="0" xfId="0" applyFont="1" applyAlignment="1">
      <alignment horizontal="right" vertical="center" wrapText="1"/>
    </xf>
    <xf numFmtId="0" fontId="36" fillId="0" borderId="1" xfId="0" applyFont="1" applyBorder="1" applyAlignment="1">
      <alignment horizontal="right" vertical="center" wrapText="1"/>
    </xf>
    <xf numFmtId="0" fontId="30" fillId="5" borderId="10" xfId="0" applyFont="1" applyFill="1" applyBorder="1" applyAlignment="1">
      <alignment horizontal="left" vertical="center"/>
    </xf>
    <xf numFmtId="0" fontId="30" fillId="5" borderId="5" xfId="0" applyFont="1" applyFill="1" applyBorder="1" applyAlignment="1">
      <alignment horizontal="left" vertical="center"/>
    </xf>
    <xf numFmtId="0" fontId="30" fillId="5" borderId="39" xfId="0" applyFont="1" applyFill="1" applyBorder="1" applyAlignment="1">
      <alignment horizontal="left" vertical="center"/>
    </xf>
    <xf numFmtId="0" fontId="30" fillId="5" borderId="40" xfId="0" applyFont="1" applyFill="1" applyBorder="1" applyAlignment="1">
      <alignment horizontal="left" vertical="center"/>
    </xf>
    <xf numFmtId="0" fontId="23" fillId="5" borderId="11" xfId="0" applyFont="1" applyFill="1" applyBorder="1" applyAlignment="1">
      <alignment horizontal="left" vertical="center" wrapText="1"/>
    </xf>
    <xf numFmtId="0" fontId="30" fillId="5" borderId="29" xfId="0" applyFont="1" applyFill="1" applyBorder="1" applyAlignment="1">
      <alignment horizontal="left" vertical="center"/>
    </xf>
    <xf numFmtId="0" fontId="30" fillId="5" borderId="3" xfId="0" applyFont="1" applyFill="1" applyBorder="1" applyAlignment="1">
      <alignment horizontal="left" vertical="center"/>
    </xf>
    <xf numFmtId="0" fontId="16" fillId="5" borderId="10"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16" fillId="8" borderId="5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37" fillId="7" borderId="69" xfId="0" applyFont="1" applyFill="1" applyBorder="1" applyAlignment="1">
      <alignment horizontal="right" vertical="center" wrapText="1"/>
    </xf>
    <xf numFmtId="0" fontId="37" fillId="7" borderId="70" xfId="0" applyFont="1" applyFill="1" applyBorder="1" applyAlignment="1">
      <alignment horizontal="right" vertical="center" wrapText="1"/>
    </xf>
    <xf numFmtId="0" fontId="37" fillId="7" borderId="71" xfId="0" applyFont="1" applyFill="1" applyBorder="1" applyAlignment="1">
      <alignment horizontal="right" vertical="center" wrapText="1"/>
    </xf>
    <xf numFmtId="0" fontId="30" fillId="5" borderId="36" xfId="0" applyFont="1" applyFill="1" applyBorder="1" applyAlignment="1">
      <alignment horizontal="left" vertical="center"/>
    </xf>
    <xf numFmtId="0" fontId="30" fillId="5" borderId="7" xfId="0" applyFont="1" applyFill="1" applyBorder="1" applyAlignment="1">
      <alignment horizontal="left" vertical="center"/>
    </xf>
    <xf numFmtId="173" fontId="8" fillId="5" borderId="10" xfId="0" applyNumberFormat="1" applyFont="1" applyFill="1" applyBorder="1" applyAlignment="1">
      <alignment horizontal="center" vertical="center"/>
    </xf>
    <xf numFmtId="0" fontId="16" fillId="5" borderId="36" xfId="0" applyFont="1" applyFill="1" applyBorder="1" applyAlignment="1">
      <alignment horizontal="left" vertical="center" wrapText="1"/>
    </xf>
    <xf numFmtId="0" fontId="38" fillId="0" borderId="25" xfId="0" applyFont="1" applyBorder="1" applyAlignment="1">
      <alignment horizontal="right" vertical="center" wrapText="1"/>
    </xf>
    <xf numFmtId="0" fontId="38" fillId="0" borderId="11" xfId="0" applyFont="1" applyBorder="1" applyAlignment="1">
      <alignment horizontal="right" vertical="center" wrapText="1"/>
    </xf>
    <xf numFmtId="0" fontId="38" fillId="0" borderId="26" xfId="0" applyFont="1" applyBorder="1" applyAlignment="1">
      <alignment horizontal="right" vertical="center" wrapText="1"/>
    </xf>
    <xf numFmtId="0" fontId="42" fillId="0" borderId="28" xfId="0" applyFont="1" applyBorder="1" applyAlignment="1">
      <alignment horizontal="right" vertical="center" wrapText="1"/>
    </xf>
    <xf numFmtId="0" fontId="42" fillId="0" borderId="0" xfId="0" applyFont="1" applyAlignment="1">
      <alignment horizontal="right" vertical="center" wrapText="1"/>
    </xf>
    <xf numFmtId="0" fontId="42" fillId="0" borderId="1" xfId="0" applyFont="1" applyBorder="1" applyAlignment="1">
      <alignment horizontal="right" vertical="center" wrapText="1"/>
    </xf>
    <xf numFmtId="0" fontId="45" fillId="0" borderId="75" xfId="0" applyFont="1" applyBorder="1" applyAlignment="1">
      <alignment horizontal="right" vertical="center" wrapText="1"/>
    </xf>
    <xf numFmtId="0" fontId="45" fillId="0" borderId="76" xfId="0" applyFont="1" applyBorder="1" applyAlignment="1">
      <alignment horizontal="right" vertical="center" wrapText="1"/>
    </xf>
    <xf numFmtId="0" fontId="45" fillId="0" borderId="77" xfId="0" applyFont="1" applyBorder="1" applyAlignment="1">
      <alignment horizontal="right" vertical="center" wrapText="1"/>
    </xf>
    <xf numFmtId="0" fontId="43" fillId="0" borderId="82" xfId="0" applyFont="1" applyBorder="1" applyAlignment="1">
      <alignment horizontal="right" vertical="center" wrapText="1"/>
    </xf>
    <xf numFmtId="0" fontId="43" fillId="0" borderId="83" xfId="0" applyFont="1" applyBorder="1" applyAlignment="1">
      <alignment horizontal="right" vertical="center" wrapText="1"/>
    </xf>
    <xf numFmtId="0" fontId="43" fillId="0" borderId="84" xfId="0" applyFont="1" applyBorder="1" applyAlignment="1">
      <alignment horizontal="right" vertical="center" wrapText="1"/>
    </xf>
    <xf numFmtId="174" fontId="8" fillId="4" borderId="36" xfId="0" applyNumberFormat="1" applyFont="1" applyFill="1" applyBorder="1" applyAlignment="1">
      <alignment horizontal="center" vertical="center" wrapText="1"/>
    </xf>
    <xf numFmtId="0" fontId="24" fillId="5" borderId="10" xfId="0" applyFont="1" applyFill="1" applyBorder="1" applyAlignment="1">
      <alignment horizontal="left" vertical="center" wrapText="1"/>
    </xf>
    <xf numFmtId="176" fontId="8" fillId="5" borderId="39" xfId="0" applyNumberFormat="1" applyFont="1" applyFill="1" applyBorder="1" applyAlignment="1">
      <alignment horizontal="center" vertical="center"/>
    </xf>
    <xf numFmtId="173" fontId="8" fillId="5" borderId="29" xfId="0" applyNumberFormat="1" applyFont="1" applyFill="1" applyBorder="1" applyAlignment="1">
      <alignment horizontal="center" vertical="center"/>
    </xf>
    <xf numFmtId="176" fontId="8" fillId="5" borderId="10" xfId="0" applyNumberFormat="1" applyFont="1" applyFill="1" applyBorder="1" applyAlignment="1">
      <alignment horizontal="center" vertical="center"/>
    </xf>
    <xf numFmtId="1" fontId="8" fillId="5" borderId="10" xfId="0" applyNumberFormat="1" applyFont="1" applyFill="1" applyBorder="1" applyAlignment="1">
      <alignment horizontal="center" vertical="center"/>
    </xf>
    <xf numFmtId="171" fontId="8" fillId="5" borderId="10" xfId="0" applyNumberFormat="1" applyFont="1" applyFill="1" applyBorder="1" applyAlignment="1">
      <alignment horizontal="center" vertical="center"/>
    </xf>
    <xf numFmtId="0" fontId="14" fillId="5" borderId="10" xfId="0" applyFont="1" applyFill="1" applyBorder="1" applyAlignment="1">
      <alignment horizontal="center" vertical="center"/>
    </xf>
    <xf numFmtId="0" fontId="16" fillId="8" borderId="21" xfId="0" applyFont="1" applyFill="1" applyBorder="1" applyAlignment="1">
      <alignment horizontal="center" vertical="center" wrapText="1"/>
    </xf>
    <xf numFmtId="1" fontId="16" fillId="5" borderId="29" xfId="0" applyNumberFormat="1" applyFont="1" applyFill="1" applyBorder="1" applyAlignment="1">
      <alignment horizontal="center" vertical="center"/>
    </xf>
    <xf numFmtId="172" fontId="8" fillId="5" borderId="10" xfId="0" applyNumberFormat="1" applyFont="1" applyFill="1" applyBorder="1" applyAlignment="1">
      <alignment horizontal="center" vertical="center"/>
    </xf>
    <xf numFmtId="0" fontId="8" fillId="5" borderId="29" xfId="0" applyFont="1" applyFill="1" applyBorder="1" applyAlignment="1">
      <alignment horizontal="left" vertical="center" wrapText="1"/>
    </xf>
    <xf numFmtId="0" fontId="29" fillId="5" borderId="29" xfId="0" applyFont="1" applyFill="1" applyBorder="1" applyAlignment="1">
      <alignment horizontal="left" vertical="center" wrapText="1"/>
    </xf>
    <xf numFmtId="0" fontId="19" fillId="5" borderId="34" xfId="0" applyFont="1" applyFill="1" applyBorder="1" applyAlignment="1">
      <alignment horizontal="center" vertical="center" textRotation="90" wrapText="1"/>
    </xf>
    <xf numFmtId="0" fontId="19" fillId="5" borderId="32" xfId="0" applyFont="1" applyFill="1" applyBorder="1" applyAlignment="1">
      <alignment horizontal="center" vertical="center" textRotation="90" wrapText="1"/>
    </xf>
    <xf numFmtId="0" fontId="19" fillId="5" borderId="33" xfId="0" applyFont="1" applyFill="1" applyBorder="1" applyAlignment="1">
      <alignment horizontal="center" vertical="center" textRotation="90" wrapText="1"/>
    </xf>
    <xf numFmtId="0" fontId="8" fillId="2" borderId="13" xfId="0" applyFont="1" applyFill="1" applyBorder="1" applyAlignment="1">
      <alignment horizontal="center" vertical="center" textRotation="90"/>
    </xf>
    <xf numFmtId="0" fontId="8" fillId="2" borderId="6" xfId="0" applyFont="1" applyFill="1" applyBorder="1" applyAlignment="1">
      <alignment horizontal="center" vertical="center" textRotation="90"/>
    </xf>
    <xf numFmtId="0" fontId="8" fillId="2" borderId="13" xfId="0" applyFont="1" applyFill="1" applyBorder="1" applyAlignment="1">
      <alignment horizontal="center" vertical="center" textRotation="90" wrapText="1"/>
    </xf>
    <xf numFmtId="0" fontId="8" fillId="2" borderId="6"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xf>
    <xf numFmtId="0" fontId="21" fillId="0" borderId="13" xfId="0"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4" xfId="0" applyFont="1" applyBorder="1" applyAlignment="1">
      <alignment horizontal="center" vertical="center" textRotation="90"/>
    </xf>
    <xf numFmtId="0" fontId="23" fillId="5" borderId="11" xfId="0" applyFont="1" applyFill="1" applyBorder="1" applyAlignment="1">
      <alignment horizontal="left" vertical="top" wrapText="1"/>
    </xf>
    <xf numFmtId="0" fontId="31" fillId="9" borderId="24" xfId="0"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9" borderId="9" xfId="0" applyFont="1" applyFill="1" applyBorder="1" applyAlignment="1">
      <alignment horizontal="center" vertical="center" wrapText="1"/>
    </xf>
    <xf numFmtId="0" fontId="31" fillId="9" borderId="90" xfId="0" applyFont="1" applyFill="1" applyBorder="1" applyAlignment="1">
      <alignment horizontal="left" vertical="center" wrapText="1"/>
    </xf>
    <xf numFmtId="0" fontId="31" fillId="9" borderId="2" xfId="0" applyFont="1" applyFill="1" applyBorder="1" applyAlignment="1">
      <alignment horizontal="left" vertical="center" wrapText="1"/>
    </xf>
    <xf numFmtId="1" fontId="16" fillId="4" borderId="25" xfId="0" applyNumberFormat="1" applyFont="1" applyFill="1" applyBorder="1" applyAlignment="1">
      <alignment horizontal="center" vertical="center"/>
    </xf>
    <xf numFmtId="1" fontId="31" fillId="4" borderId="23" xfId="0" applyNumberFormat="1" applyFont="1" applyFill="1" applyBorder="1" applyAlignment="1">
      <alignment horizontal="center" vertical="center"/>
    </xf>
    <xf numFmtId="2" fontId="31" fillId="4" borderId="13" xfId="0" applyNumberFormat="1" applyFont="1" applyFill="1" applyBorder="1" applyAlignment="1">
      <alignment horizontal="center" vertical="center"/>
    </xf>
    <xf numFmtId="2" fontId="31" fillId="4" borderId="4" xfId="0" applyNumberFormat="1" applyFont="1" applyFill="1" applyBorder="1" applyAlignment="1">
      <alignment horizontal="center" vertical="center"/>
    </xf>
    <xf numFmtId="0" fontId="30" fillId="5" borderId="18" xfId="0" quotePrefix="1" applyFont="1" applyFill="1" applyBorder="1" applyAlignment="1">
      <alignment horizontal="left" vertical="center"/>
    </xf>
    <xf numFmtId="0" fontId="30" fillId="5" borderId="4" xfId="0" quotePrefix="1" applyFont="1" applyFill="1" applyBorder="1" applyAlignment="1">
      <alignment horizontal="left" vertical="center"/>
    </xf>
    <xf numFmtId="0" fontId="15" fillId="33" borderId="25" xfId="0" applyFont="1" applyFill="1" applyBorder="1" applyAlignment="1">
      <alignment horizontal="center" vertical="center" wrapText="1"/>
    </xf>
    <xf numFmtId="0" fontId="15" fillId="33" borderId="26" xfId="0" applyFont="1" applyFill="1" applyBorder="1" applyAlignment="1">
      <alignment horizontal="center" vertical="center" wrapText="1"/>
    </xf>
    <xf numFmtId="0" fontId="111" fillId="27" borderId="24" xfId="0" applyFont="1" applyFill="1" applyBorder="1" applyAlignment="1">
      <alignment horizontal="center" vertical="top" wrapText="1"/>
    </xf>
    <xf numFmtId="0" fontId="111" fillId="27" borderId="50" xfId="0" applyFont="1" applyFill="1" applyBorder="1" applyAlignment="1">
      <alignment horizontal="center" vertical="top" wrapText="1"/>
    </xf>
    <xf numFmtId="0" fontId="111" fillId="27" borderId="9" xfId="0" applyFont="1" applyFill="1" applyBorder="1" applyAlignment="1">
      <alignment horizontal="center" vertical="top" wrapText="1"/>
    </xf>
    <xf numFmtId="0" fontId="117" fillId="4" borderId="13" xfId="0" applyFont="1" applyFill="1" applyBorder="1" applyAlignment="1">
      <alignment horizontal="center" vertical="center" wrapText="1"/>
    </xf>
    <xf numFmtId="0" fontId="117" fillId="4" borderId="6" xfId="0" applyFont="1" applyFill="1" applyBorder="1" applyAlignment="1">
      <alignment horizontal="center" vertical="center" wrapText="1"/>
    </xf>
    <xf numFmtId="0" fontId="117" fillId="4" borderId="4" xfId="0" applyFont="1" applyFill="1" applyBorder="1" applyAlignment="1">
      <alignment horizontal="center" vertical="center" wrapText="1"/>
    </xf>
    <xf numFmtId="0" fontId="0" fillId="5" borderId="13" xfId="0" applyFill="1" applyBorder="1" applyAlignment="1">
      <alignment horizontal="center"/>
    </xf>
    <xf numFmtId="0" fontId="0" fillId="5" borderId="6" xfId="0" applyFill="1" applyBorder="1" applyAlignment="1">
      <alignment horizontal="center"/>
    </xf>
    <xf numFmtId="0" fontId="0" fillId="5" borderId="4" xfId="0" applyFill="1" applyBorder="1" applyAlignment="1">
      <alignment horizontal="center"/>
    </xf>
    <xf numFmtId="0" fontId="117" fillId="34" borderId="13" xfId="0" applyFont="1" applyFill="1" applyBorder="1" applyAlignment="1">
      <alignment horizontal="center" vertical="center" wrapText="1"/>
    </xf>
    <xf numFmtId="0" fontId="117" fillId="34" borderId="6" xfId="0" applyFont="1" applyFill="1" applyBorder="1" applyAlignment="1">
      <alignment horizontal="center" vertical="center" wrapText="1"/>
    </xf>
    <xf numFmtId="0" fontId="117" fillId="34" borderId="4" xfId="0" applyFont="1" applyFill="1" applyBorder="1" applyAlignment="1">
      <alignment horizontal="center" vertical="center" wrapText="1"/>
    </xf>
    <xf numFmtId="0" fontId="73" fillId="14" borderId="96" xfId="0" applyFont="1" applyFill="1" applyBorder="1" applyAlignment="1">
      <alignment horizontal="center" vertical="center" wrapText="1"/>
    </xf>
    <xf numFmtId="0" fontId="73" fillId="14" borderId="93" xfId="0" applyFont="1" applyFill="1" applyBorder="1" applyAlignment="1">
      <alignment horizontal="center" vertical="center" wrapText="1"/>
    </xf>
    <xf numFmtId="0" fontId="73" fillId="14" borderId="95" xfId="0" applyFont="1" applyFill="1" applyBorder="1" applyAlignment="1">
      <alignment horizontal="center" vertical="center" wrapText="1"/>
    </xf>
    <xf numFmtId="0" fontId="73" fillId="14" borderId="92" xfId="0" applyFont="1" applyFill="1" applyBorder="1" applyAlignment="1">
      <alignment horizontal="center" vertical="center" wrapText="1"/>
    </xf>
    <xf numFmtId="0" fontId="73" fillId="14" borderId="94" xfId="0" applyFont="1" applyFill="1" applyBorder="1" applyAlignment="1">
      <alignment horizontal="center" vertical="center" wrapText="1"/>
    </xf>
    <xf numFmtId="0" fontId="73" fillId="14" borderId="91" xfId="0" applyFont="1" applyFill="1" applyBorder="1" applyAlignment="1">
      <alignment horizontal="center" vertical="center" wrapText="1"/>
    </xf>
    <xf numFmtId="0" fontId="73" fillId="14" borderId="97" xfId="0" applyFont="1" applyFill="1" applyBorder="1" applyAlignment="1">
      <alignment horizontal="center" vertical="center" wrapText="1"/>
    </xf>
    <xf numFmtId="0" fontId="73" fillId="14" borderId="99" xfId="0" applyFont="1" applyFill="1" applyBorder="1" applyAlignment="1">
      <alignment horizontal="center" vertical="center" wrapText="1"/>
    </xf>
    <xf numFmtId="0" fontId="73" fillId="14" borderId="98" xfId="0" applyFont="1" applyFill="1" applyBorder="1" applyAlignment="1">
      <alignment horizontal="center" vertical="center" wrapText="1"/>
    </xf>
    <xf numFmtId="0" fontId="73" fillId="15" borderId="101" xfId="0" applyFont="1" applyFill="1" applyBorder="1" applyAlignment="1">
      <alignment vertical="center" wrapText="1"/>
    </xf>
    <xf numFmtId="0" fontId="73" fillId="15" borderId="100" xfId="0" applyFont="1" applyFill="1" applyBorder="1" applyAlignment="1">
      <alignment vertical="center" wrapText="1"/>
    </xf>
    <xf numFmtId="0" fontId="48" fillId="0" borderId="10" xfId="0" applyFont="1" applyBorder="1" applyAlignment="1">
      <alignment horizontal="center" vertical="center"/>
    </xf>
    <xf numFmtId="0" fontId="73" fillId="15" borderId="96" xfId="0" applyFont="1" applyFill="1" applyBorder="1" applyAlignment="1">
      <alignment vertical="center" wrapText="1"/>
    </xf>
    <xf numFmtId="0" fontId="73" fillId="15" borderId="93" xfId="0" applyFont="1" applyFill="1" applyBorder="1" applyAlignment="1">
      <alignment vertical="center" wrapText="1"/>
    </xf>
    <xf numFmtId="0" fontId="73" fillId="15" borderId="95" xfId="0" applyFont="1" applyFill="1" applyBorder="1" applyAlignment="1">
      <alignment vertical="center" wrapText="1"/>
    </xf>
    <xf numFmtId="0" fontId="73" fillId="15" borderId="92" xfId="0" applyFont="1" applyFill="1" applyBorder="1" applyAlignment="1">
      <alignment vertical="center" wrapText="1"/>
    </xf>
    <xf numFmtId="0" fontId="73" fillId="15" borderId="94" xfId="0" applyFont="1" applyFill="1" applyBorder="1" applyAlignment="1">
      <alignment vertical="center" wrapText="1"/>
    </xf>
    <xf numFmtId="0" fontId="73" fillId="15" borderId="91" xfId="0" applyFont="1" applyFill="1" applyBorder="1" applyAlignment="1">
      <alignment vertical="center" wrapText="1"/>
    </xf>
    <xf numFmtId="0" fontId="0" fillId="0" borderId="0" xfId="0" applyAlignment="1">
      <alignment horizontal="center" vertical="center"/>
    </xf>
  </cellXfs>
  <cellStyles count="9">
    <cellStyle name="Lien hypertexte" xfId="1" builtinId="8"/>
    <cellStyle name="Milliers" xfId="7" builtinId="3"/>
    <cellStyle name="Monétaire" xfId="8" builtinId="4"/>
    <cellStyle name="Normal" xfId="0" builtinId="0"/>
    <cellStyle name="Normal 2" xfId="2" xr:uid="{00000000-0005-0000-0000-000002000000}"/>
    <cellStyle name="Normal 5" xfId="3" xr:uid="{00000000-0005-0000-0000-000003000000}"/>
    <cellStyle name="Pourcentage" xfId="4" builtinId="5"/>
    <cellStyle name="Pourcentage 2" xfId="5" xr:uid="{00000000-0005-0000-0000-000005000000}"/>
    <cellStyle name="Pourcentage 3" xfId="6" xr:uid="{00000000-0005-0000-0000-000006000000}"/>
  </cellStyles>
  <dxfs count="7">
    <dxf>
      <fill>
        <patternFill patternType="lightUp"/>
      </fill>
    </dxf>
    <dxf>
      <fill>
        <patternFill>
          <bgColor rgb="FFFF0000"/>
        </patternFill>
      </fill>
    </dxf>
    <dxf>
      <fill>
        <patternFill patternType="lightUp"/>
      </fill>
    </dxf>
    <dxf>
      <fill>
        <patternFill patternType="lightUp"/>
      </fill>
    </dxf>
    <dxf>
      <fill>
        <patternFill patternType="lightUp"/>
      </fill>
    </dxf>
    <dxf>
      <font>
        <b/>
        <i val="0"/>
        <color theme="0"/>
      </font>
      <fill>
        <patternFill>
          <bgColor rgb="FFFF0000"/>
        </patternFill>
      </fill>
    </dxf>
    <dxf>
      <font>
        <b/>
        <i val="0"/>
        <color rgb="FF00B050"/>
      </font>
    </dxf>
  </dxfs>
  <tableStyles count="0" defaultTableStyle="TableStyleMedium2" defaultPivotStyle="PivotStyleLight16"/>
  <colors>
    <mruColors>
      <color rgb="FF0E29F0"/>
      <color rgb="FFFF33CC"/>
      <color rgb="FF990099"/>
      <color rgb="FFFFFF99"/>
      <color rgb="FFCC0000"/>
      <color rgb="FFCC0099"/>
      <color rgb="FFFF505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Production d'eau chaude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3142842694351498E-2"/>
          <c:y val="8.9558055555555557E-2"/>
          <c:w val="0.87861637612366539"/>
          <c:h val="0.73076861111111113"/>
        </c:manualLayout>
      </c:layout>
      <c:barChart>
        <c:barDir val="col"/>
        <c:grouping val="stacked"/>
        <c:varyColors val="0"/>
        <c:ser>
          <c:idx val="0"/>
          <c:order val="0"/>
          <c:tx>
            <c:strRef>
              <c:f>'Tableau 1 Besoins'!$B$27</c:f>
              <c:strCache>
                <c:ptCount val="1"/>
                <c:pt idx="0">
                  <c:v>ECS à 55 °C (MWh)</c:v>
                </c:pt>
              </c:strCache>
            </c:strRef>
          </c:tx>
          <c:spPr>
            <a:solidFill>
              <a:srgbClr val="0070C0"/>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Besoins'!$C$27:$N$27</c:f>
              <c:numCache>
                <c:formatCode>0.0" MWh"</c:formatCode>
                <c:ptCount val="12"/>
                <c:pt idx="0">
                  <c:v>6.37</c:v>
                </c:pt>
                <c:pt idx="1">
                  <c:v>5.93</c:v>
                </c:pt>
                <c:pt idx="2">
                  <c:v>6.28</c:v>
                </c:pt>
                <c:pt idx="3">
                  <c:v>5.87</c:v>
                </c:pt>
                <c:pt idx="4">
                  <c:v>5.81</c:v>
                </c:pt>
                <c:pt idx="5">
                  <c:v>5.51</c:v>
                </c:pt>
                <c:pt idx="6">
                  <c:v>5.53</c:v>
                </c:pt>
                <c:pt idx="7">
                  <c:v>5.07</c:v>
                </c:pt>
                <c:pt idx="8">
                  <c:v>5.71</c:v>
                </c:pt>
                <c:pt idx="9">
                  <c:v>5.81</c:v>
                </c:pt>
                <c:pt idx="10">
                  <c:v>5.87</c:v>
                </c:pt>
                <c:pt idx="11">
                  <c:v>6.28</c:v>
                </c:pt>
              </c:numCache>
            </c:numRef>
          </c:val>
          <c:extLst>
            <c:ext xmlns:c16="http://schemas.microsoft.com/office/drawing/2014/chart" uri="{C3380CC4-5D6E-409C-BE32-E72D297353CC}">
              <c16:uniqueId val="{00000000-DCE2-4E1E-A907-84C89BB4C4AD}"/>
            </c:ext>
          </c:extLst>
        </c:ser>
        <c:ser>
          <c:idx val="1"/>
          <c:order val="1"/>
          <c:tx>
            <c:strRef>
              <c:f>'Tableau 1 Besoins'!$B$28</c:f>
              <c:strCache>
                <c:ptCount val="1"/>
                <c:pt idx="0">
                  <c:v>Chauffage (MWh)</c:v>
                </c:pt>
              </c:strCache>
            </c:strRef>
          </c:tx>
          <c:spPr>
            <a:solidFill>
              <a:srgbClr val="990099"/>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Besoins'!$C$28:$N$28</c:f>
              <c:numCache>
                <c:formatCode>0.0" MWh"</c:formatCode>
                <c:ptCount val="12"/>
                <c:pt idx="0">
                  <c:v>18.5</c:v>
                </c:pt>
                <c:pt idx="1">
                  <c:v>11.93</c:v>
                </c:pt>
                <c:pt idx="2">
                  <c:v>6.1</c:v>
                </c:pt>
                <c:pt idx="3">
                  <c:v>3.45</c:v>
                </c:pt>
                <c:pt idx="4">
                  <c:v>0.72</c:v>
                </c:pt>
                <c:pt idx="5">
                  <c:v>0</c:v>
                </c:pt>
                <c:pt idx="6">
                  <c:v>0</c:v>
                </c:pt>
                <c:pt idx="7">
                  <c:v>0</c:v>
                </c:pt>
                <c:pt idx="8">
                  <c:v>0</c:v>
                </c:pt>
                <c:pt idx="9">
                  <c:v>3.42</c:v>
                </c:pt>
                <c:pt idx="10">
                  <c:v>11.53</c:v>
                </c:pt>
                <c:pt idx="11">
                  <c:v>18.04</c:v>
                </c:pt>
              </c:numCache>
            </c:numRef>
          </c:val>
          <c:extLst>
            <c:ext xmlns:c16="http://schemas.microsoft.com/office/drawing/2014/chart" uri="{C3380CC4-5D6E-409C-BE32-E72D297353CC}">
              <c16:uniqueId val="{00000001-DCE2-4E1E-A907-84C89BB4C4AD}"/>
            </c:ext>
          </c:extLst>
        </c:ser>
        <c:ser>
          <c:idx val="2"/>
          <c:order val="2"/>
          <c:tx>
            <c:strRef>
              <c:f>'Tableau 1 Besoins'!$B$29</c:f>
              <c:strCache>
                <c:ptCount val="1"/>
                <c:pt idx="0">
                  <c:v>Pertes ECS+Chauffage (stockage, boucle distribution) (MWh)</c:v>
                </c:pt>
              </c:strCache>
            </c:strRef>
          </c:tx>
          <c:spPr>
            <a:solidFill>
              <a:srgbClr val="FF33CC"/>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Besoins'!$C$29:$N$29</c:f>
              <c:numCache>
                <c:formatCode>0.0" MWh"</c:formatCode>
                <c:ptCount val="12"/>
                <c:pt idx="0">
                  <c:v>4.68</c:v>
                </c:pt>
                <c:pt idx="1">
                  <c:v>3.38</c:v>
                </c:pt>
                <c:pt idx="2">
                  <c:v>2.4700000000000002</c:v>
                </c:pt>
                <c:pt idx="3">
                  <c:v>1.91</c:v>
                </c:pt>
                <c:pt idx="4">
                  <c:v>1.44</c:v>
                </c:pt>
                <c:pt idx="5">
                  <c:v>1.25</c:v>
                </c:pt>
                <c:pt idx="6">
                  <c:v>1.36</c:v>
                </c:pt>
                <c:pt idx="7">
                  <c:v>1.19</c:v>
                </c:pt>
                <c:pt idx="8">
                  <c:v>1.67</c:v>
                </c:pt>
                <c:pt idx="9">
                  <c:v>1.92</c:v>
                </c:pt>
                <c:pt idx="10">
                  <c:v>3.34</c:v>
                </c:pt>
                <c:pt idx="11">
                  <c:v>4.58</c:v>
                </c:pt>
              </c:numCache>
            </c:numRef>
          </c:val>
          <c:extLst>
            <c:ext xmlns:c16="http://schemas.microsoft.com/office/drawing/2014/chart" uri="{C3380CC4-5D6E-409C-BE32-E72D297353CC}">
              <c16:uniqueId val="{00000002-DCE2-4E1E-A907-84C89BB4C4AD}"/>
            </c:ext>
          </c:extLst>
        </c:ser>
        <c:dLbls>
          <c:showLegendKey val="0"/>
          <c:showVal val="0"/>
          <c:showCatName val="0"/>
          <c:showSerName val="0"/>
          <c:showPercent val="0"/>
          <c:showBubbleSize val="0"/>
        </c:dLbls>
        <c:gapWidth val="219"/>
        <c:overlap val="100"/>
        <c:axId val="467152688"/>
        <c:axId val="467153016"/>
      </c:barChart>
      <c:lineChart>
        <c:grouping val="stacked"/>
        <c:varyColors val="0"/>
        <c:ser>
          <c:idx val="3"/>
          <c:order val="3"/>
          <c:tx>
            <c:strRef>
              <c:f>'Tableau 1 Besoins'!$B$30</c:f>
              <c:strCache>
                <c:ptCount val="1"/>
                <c:pt idx="0">
                  <c:v>TOTAL (MWh)</c:v>
                </c:pt>
              </c:strCache>
            </c:strRef>
          </c:tx>
          <c:spPr>
            <a:ln w="28575" cap="rnd">
              <a:noFill/>
              <a:round/>
            </a:ln>
            <a:effectLst/>
          </c:spPr>
          <c:marker>
            <c:symbol val="circle"/>
            <c:size val="5"/>
            <c:spPr>
              <a:solidFill>
                <a:srgbClr val="FF0000"/>
              </a:solidFill>
              <a:ln w="9525">
                <a:noFill/>
              </a:ln>
              <a:effectLst/>
            </c:spPr>
          </c:marker>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Besoins'!$C$30:$N$30</c:f>
              <c:numCache>
                <c:formatCode>0.0" MWh"</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3-DCE2-4E1E-A907-84C89BB4C4AD}"/>
            </c:ext>
          </c:extLst>
        </c:ser>
        <c:dLbls>
          <c:showLegendKey val="0"/>
          <c:showVal val="0"/>
          <c:showCatName val="0"/>
          <c:showSerName val="0"/>
          <c:showPercent val="0"/>
          <c:showBubbleSize val="0"/>
        </c:dLbls>
        <c:marker val="1"/>
        <c:smooth val="0"/>
        <c:axId val="446009360"/>
        <c:axId val="446009032"/>
      </c:lineChart>
      <c:catAx>
        <c:axId val="46715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3016"/>
        <c:crosses val="autoZero"/>
        <c:auto val="1"/>
        <c:lblAlgn val="ctr"/>
        <c:lblOffset val="100"/>
        <c:noMultiLvlLbl val="0"/>
      </c:catAx>
      <c:valAx>
        <c:axId val="4671530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Besoins ECS ,</a:t>
                </a:r>
                <a:r>
                  <a:rPr lang="fr-FR" b="1" baseline="0"/>
                  <a:t> chauffage &amp; pertes globales (MWh)</a:t>
                </a:r>
                <a:endParaRPr lang="fr-FR"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2688"/>
        <c:crosses val="autoZero"/>
        <c:crossBetween val="between"/>
      </c:valAx>
      <c:valAx>
        <c:axId val="446009032"/>
        <c:scaling>
          <c:orientation val="minMax"/>
          <c:max val="30"/>
        </c:scaling>
        <c:delete val="0"/>
        <c:axPos val="r"/>
        <c:title>
          <c:tx>
            <c:rich>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r>
                  <a:rPr lang="fr-FR">
                    <a:solidFill>
                      <a:srgbClr val="FF0000"/>
                    </a:solidFill>
                  </a:rPr>
                  <a:t>Consommation de production d'eau chaude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446009360"/>
        <c:crosses val="max"/>
        <c:crossBetween val="between"/>
      </c:valAx>
      <c:catAx>
        <c:axId val="446009360"/>
        <c:scaling>
          <c:orientation val="minMax"/>
        </c:scaling>
        <c:delete val="1"/>
        <c:axPos val="t"/>
        <c:numFmt formatCode="General" sourceLinked="1"/>
        <c:majorTickMark val="out"/>
        <c:minorTickMark val="none"/>
        <c:tickLblPos val="nextTo"/>
        <c:crossAx val="446009032"/>
        <c:crosses val="max"/>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rgbClr val="990099"/>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rgbClr val="FF33CC"/>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2172284938938096"/>
          <c:y val="0.12595944444444443"/>
          <c:w val="0.59872317430909372"/>
          <c:h val="0.168723396600471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rPr>
              <a:t>Production d'eau chaude</a:t>
            </a:r>
          </a:p>
        </c:rich>
      </c:tx>
      <c:layout>
        <c:manualLayout>
          <c:xMode val="edge"/>
          <c:yMode val="edge"/>
          <c:x val="0.352162468357300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8976634910098787E-2"/>
          <c:y val="6.7027777777777783E-2"/>
          <c:w val="0.82792262571409092"/>
          <c:h val="0.75870527777777774"/>
        </c:manualLayout>
      </c:layout>
      <c:barChart>
        <c:barDir val="col"/>
        <c:grouping val="stacked"/>
        <c:varyColors val="0"/>
        <c:ser>
          <c:idx val="0"/>
          <c:order val="0"/>
          <c:tx>
            <c:strRef>
              <c:f>'Tableau 2 Installation'!$B$29</c:f>
              <c:strCache>
                <c:ptCount val="1"/>
                <c:pt idx="0">
                  <c:v>Production solaire utile (MWh)</c:v>
                </c:pt>
              </c:strCache>
            </c:strRef>
          </c:tx>
          <c:spPr>
            <a:solidFill>
              <a:srgbClr val="FFC000"/>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Installation'!$F$29:$Q$29</c:f>
              <c:numCache>
                <c:formatCode>0.0</c:formatCode>
                <c:ptCount val="12"/>
                <c:pt idx="0">
                  <c:v>4.6099999999999994</c:v>
                </c:pt>
                <c:pt idx="1">
                  <c:v>7.89</c:v>
                </c:pt>
                <c:pt idx="2">
                  <c:v>13.549999999999999</c:v>
                </c:pt>
                <c:pt idx="3">
                  <c:v>11.23</c:v>
                </c:pt>
                <c:pt idx="4">
                  <c:v>7.9699999999999971</c:v>
                </c:pt>
                <c:pt idx="5">
                  <c:v>6.76</c:v>
                </c:pt>
                <c:pt idx="6">
                  <c:v>6.8900000000000006</c:v>
                </c:pt>
                <c:pt idx="7">
                  <c:v>6.26</c:v>
                </c:pt>
                <c:pt idx="8">
                  <c:v>7.3800000000000008</c:v>
                </c:pt>
                <c:pt idx="9">
                  <c:v>11.15</c:v>
                </c:pt>
                <c:pt idx="10">
                  <c:v>5.45</c:v>
                </c:pt>
                <c:pt idx="11">
                  <c:v>3.42</c:v>
                </c:pt>
              </c:numCache>
            </c:numRef>
          </c:val>
          <c:extLst>
            <c:ext xmlns:c16="http://schemas.microsoft.com/office/drawing/2014/chart" uri="{C3380CC4-5D6E-409C-BE32-E72D297353CC}">
              <c16:uniqueId val="{00000000-C6F9-4305-9960-3D1E4E772EAD}"/>
            </c:ext>
          </c:extLst>
        </c:ser>
        <c:ser>
          <c:idx val="1"/>
          <c:order val="1"/>
          <c:tx>
            <c:strRef>
              <c:f>'Tableau 2 Installation'!$B$30</c:f>
              <c:strCache>
                <c:ptCount val="1"/>
                <c:pt idx="0">
                  <c:v>Décharge boucle solaire (MWh)</c:v>
                </c:pt>
              </c:strCache>
            </c:strRef>
          </c:tx>
          <c:spPr>
            <a:solidFill>
              <a:schemeClr val="accent3"/>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Installation'!$F$30:$Q$30</c:f>
              <c:numCache>
                <c:formatCode>0.0</c:formatCode>
                <c:ptCount val="12"/>
                <c:pt idx="0">
                  <c:v>0</c:v>
                </c:pt>
                <c:pt idx="1">
                  <c:v>0</c:v>
                </c:pt>
                <c:pt idx="2">
                  <c:v>0</c:v>
                </c:pt>
                <c:pt idx="3">
                  <c:v>5.5399999999999991</c:v>
                </c:pt>
                <c:pt idx="4">
                  <c:v>12.450000000000001</c:v>
                </c:pt>
                <c:pt idx="5">
                  <c:v>13.840000000000002</c:v>
                </c:pt>
                <c:pt idx="6">
                  <c:v>15.620000000000001</c:v>
                </c:pt>
                <c:pt idx="7">
                  <c:v>15.06</c:v>
                </c:pt>
                <c:pt idx="8">
                  <c:v>9.1800000000000015</c:v>
                </c:pt>
                <c:pt idx="9">
                  <c:v>0.61999999999999922</c:v>
                </c:pt>
                <c:pt idx="10">
                  <c:v>0</c:v>
                </c:pt>
                <c:pt idx="11">
                  <c:v>0</c:v>
                </c:pt>
              </c:numCache>
            </c:numRef>
          </c:val>
          <c:extLst>
            <c:ext xmlns:c16="http://schemas.microsoft.com/office/drawing/2014/chart" uri="{C3380CC4-5D6E-409C-BE32-E72D297353CC}">
              <c16:uniqueId val="{00000001-C6F9-4305-9960-3D1E4E772EAD}"/>
            </c:ext>
          </c:extLst>
        </c:ser>
        <c:ser>
          <c:idx val="2"/>
          <c:order val="2"/>
          <c:tx>
            <c:strRef>
              <c:f>'Tableau 2 Installation'!$B$31</c:f>
              <c:strCache>
                <c:ptCount val="1"/>
                <c:pt idx="0">
                  <c:v>Pertes boucle solaire (stockage, distribution) (MWh)</c:v>
                </c:pt>
              </c:strCache>
            </c:strRef>
          </c:tx>
          <c:spPr>
            <a:solidFill>
              <a:schemeClr val="accent6"/>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Installation'!$F$31:$Q$31</c:f>
              <c:numCache>
                <c:formatCode>0.0</c:formatCode>
                <c:ptCount val="12"/>
                <c:pt idx="0">
                  <c:v>2.68</c:v>
                </c:pt>
                <c:pt idx="1">
                  <c:v>2.38</c:v>
                </c:pt>
                <c:pt idx="2">
                  <c:v>2.4700000000000002</c:v>
                </c:pt>
                <c:pt idx="3">
                  <c:v>1.91</c:v>
                </c:pt>
                <c:pt idx="4">
                  <c:v>1.44</c:v>
                </c:pt>
                <c:pt idx="5">
                  <c:v>1.25</c:v>
                </c:pt>
                <c:pt idx="6">
                  <c:v>1.36</c:v>
                </c:pt>
                <c:pt idx="7">
                  <c:v>1.19</c:v>
                </c:pt>
                <c:pt idx="8">
                  <c:v>1.67</c:v>
                </c:pt>
                <c:pt idx="9">
                  <c:v>1.92</c:v>
                </c:pt>
                <c:pt idx="10">
                  <c:v>2.34</c:v>
                </c:pt>
                <c:pt idx="11">
                  <c:v>2.58</c:v>
                </c:pt>
              </c:numCache>
            </c:numRef>
          </c:val>
          <c:extLst>
            <c:ext xmlns:c16="http://schemas.microsoft.com/office/drawing/2014/chart" uri="{C3380CC4-5D6E-409C-BE32-E72D297353CC}">
              <c16:uniqueId val="{00000002-C6F9-4305-9960-3D1E4E772EAD}"/>
            </c:ext>
          </c:extLst>
        </c:ser>
        <c:dLbls>
          <c:showLegendKey val="0"/>
          <c:showVal val="0"/>
          <c:showCatName val="0"/>
          <c:showSerName val="0"/>
          <c:showPercent val="0"/>
          <c:showBubbleSize val="0"/>
        </c:dLbls>
        <c:gapWidth val="219"/>
        <c:overlap val="100"/>
        <c:axId val="462616024"/>
        <c:axId val="462610448"/>
      </c:barChart>
      <c:lineChart>
        <c:grouping val="standard"/>
        <c:varyColors val="0"/>
        <c:ser>
          <c:idx val="3"/>
          <c:order val="3"/>
          <c:tx>
            <c:strRef>
              <c:f>'Tableau 2 Installation'!$B$32</c:f>
              <c:strCache>
                <c:ptCount val="1"/>
                <c:pt idx="0">
                  <c:v>Production solaire brute sortie capteurs</c:v>
                </c:pt>
              </c:strCache>
            </c:strRef>
          </c:tx>
          <c:spPr>
            <a:ln w="28575" cap="rnd">
              <a:noFill/>
              <a:round/>
            </a:ln>
            <a:effectLst/>
          </c:spPr>
          <c:marker>
            <c:symbol val="circle"/>
            <c:size val="5"/>
            <c:spPr>
              <a:solidFill>
                <a:schemeClr val="accent2">
                  <a:lumMod val="75000"/>
                </a:schemeClr>
              </a:solidFill>
              <a:ln w="9525">
                <a:noFill/>
              </a:ln>
              <a:effectLst/>
            </c:spPr>
          </c:marker>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Installation'!$F$32:$Q$32</c:f>
              <c:numCache>
                <c:formatCode>0.0</c:formatCode>
                <c:ptCount val="12"/>
                <c:pt idx="0">
                  <c:v>7.29</c:v>
                </c:pt>
                <c:pt idx="1">
                  <c:v>10.27</c:v>
                </c:pt>
                <c:pt idx="2">
                  <c:v>16.02</c:v>
                </c:pt>
                <c:pt idx="3">
                  <c:v>18.68</c:v>
                </c:pt>
                <c:pt idx="4">
                  <c:v>21.86</c:v>
                </c:pt>
                <c:pt idx="5">
                  <c:v>21.85</c:v>
                </c:pt>
                <c:pt idx="6">
                  <c:v>23.87</c:v>
                </c:pt>
                <c:pt idx="7">
                  <c:v>22.51</c:v>
                </c:pt>
                <c:pt idx="8">
                  <c:v>18.23</c:v>
                </c:pt>
                <c:pt idx="9">
                  <c:v>13.69</c:v>
                </c:pt>
                <c:pt idx="10">
                  <c:v>7.79</c:v>
                </c:pt>
                <c:pt idx="11">
                  <c:v>6</c:v>
                </c:pt>
              </c:numCache>
            </c:numRef>
          </c:val>
          <c:smooth val="0"/>
          <c:extLst>
            <c:ext xmlns:c16="http://schemas.microsoft.com/office/drawing/2014/chart" uri="{C3380CC4-5D6E-409C-BE32-E72D297353CC}">
              <c16:uniqueId val="{00000003-C6F9-4305-9960-3D1E4E772EAD}"/>
            </c:ext>
          </c:extLst>
        </c:ser>
        <c:ser>
          <c:idx val="4"/>
          <c:order val="4"/>
          <c:tx>
            <c:strRef>
              <c:f>'Tableau 2 Installation'!$B$33</c:f>
              <c:strCache>
                <c:ptCount val="1"/>
                <c:pt idx="0">
                  <c:v>Consommation d'eau chaude (MWh)</c:v>
                </c:pt>
              </c:strCache>
            </c:strRef>
          </c:tx>
          <c:spPr>
            <a:ln w="28575" cap="rnd">
              <a:noFill/>
              <a:round/>
            </a:ln>
            <a:effectLst/>
          </c:spPr>
          <c:marker>
            <c:symbol val="circle"/>
            <c:size val="5"/>
            <c:spPr>
              <a:solidFill>
                <a:srgbClr val="FF0000"/>
              </a:solidFill>
              <a:ln w="9525">
                <a:noFill/>
              </a:ln>
              <a:effectLst/>
            </c:spPr>
          </c:marker>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Installation'!$F$33:$Q$33</c:f>
              <c:numCache>
                <c:formatCode>0.0</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4-C6F9-4305-9960-3D1E4E772EAD}"/>
            </c:ext>
          </c:extLst>
        </c:ser>
        <c:dLbls>
          <c:showLegendKey val="0"/>
          <c:showVal val="0"/>
          <c:showCatName val="0"/>
          <c:showSerName val="0"/>
          <c:showPercent val="0"/>
          <c:showBubbleSize val="0"/>
        </c:dLbls>
        <c:marker val="1"/>
        <c:smooth val="0"/>
        <c:axId val="546010824"/>
        <c:axId val="462606840"/>
      </c:lineChart>
      <c:catAx>
        <c:axId val="46261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2610448"/>
        <c:crosses val="autoZero"/>
        <c:auto val="1"/>
        <c:lblAlgn val="ctr"/>
        <c:lblOffset val="100"/>
        <c:noMultiLvlLbl val="0"/>
      </c:catAx>
      <c:valAx>
        <c:axId val="46261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Production solaire utile, Décharge boucle solaire et Pertes boucle solaire (stockage, distribution) (MWh)</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2616024"/>
        <c:crosses val="autoZero"/>
        <c:crossBetween val="between"/>
      </c:valAx>
      <c:valAx>
        <c:axId val="462606840"/>
        <c:scaling>
          <c:orientation val="minMax"/>
          <c:max val="30"/>
        </c:scaling>
        <c:delete val="0"/>
        <c:axPos val="r"/>
        <c:title>
          <c:tx>
            <c:rich>
              <a:bodyPr rot="-5400000" spcFirstLastPara="1" vertOverflow="ellipsis" vert="horz" wrap="square" anchor="ctr" anchorCtr="1"/>
              <a:lstStyle/>
              <a:p>
                <a:pPr>
                  <a:defRPr sz="1000" b="1" i="0" u="none" strike="noStrike" kern="1200" baseline="0">
                    <a:solidFill>
                      <a:srgbClr val="FF0000"/>
                    </a:solidFill>
                    <a:latin typeface="+mn-lt"/>
                    <a:ea typeface="+mn-ea"/>
                    <a:cs typeface="+mn-cs"/>
                  </a:defRPr>
                </a:pPr>
                <a:r>
                  <a:rPr lang="fr-FR" b="1">
                    <a:solidFill>
                      <a:srgbClr val="FF0000"/>
                    </a:solidFill>
                  </a:rPr>
                  <a:t>Production solaire brute sortie capteurs et Consommation d'eau chaude (MWh)</a:t>
                </a: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546010824"/>
        <c:crosses val="max"/>
        <c:crossBetween val="between"/>
      </c:valAx>
      <c:catAx>
        <c:axId val="546010824"/>
        <c:scaling>
          <c:orientation val="minMax"/>
        </c:scaling>
        <c:delete val="1"/>
        <c:axPos val="b"/>
        <c:numFmt formatCode="General" sourceLinked="1"/>
        <c:majorTickMark val="out"/>
        <c:minorTickMark val="none"/>
        <c:tickLblPos val="nextTo"/>
        <c:crossAx val="462606840"/>
        <c:crosses val="autoZero"/>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FFC00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chemeClr val="accent3"/>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chemeClr val="accent6"/>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chemeClr val="accent2">
                    <a:lumMod val="75000"/>
                  </a:schemeClr>
                </a:solidFill>
                <a:latin typeface="+mn-lt"/>
                <a:ea typeface="+mn-ea"/>
                <a:cs typeface="+mn-cs"/>
              </a:defRPr>
            </a:pPr>
            <a:endParaRPr lang="fr-FR"/>
          </a:p>
        </c:txPr>
      </c:legendEntry>
      <c:legendEntry>
        <c:idx val="4"/>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16001173945323019"/>
          <c:y val="7.0423611111111117E-2"/>
          <c:w val="0.44743942044237939"/>
          <c:h val="0.1605208333333333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xdr:col>
      <xdr:colOff>171450</xdr:colOff>
      <xdr:row>2</xdr:row>
      <xdr:rowOff>38100</xdr:rowOff>
    </xdr:to>
    <xdr:pic>
      <xdr:nvPicPr>
        <xdr:cNvPr id="1559" name="Picture 2">
          <a:extLst>
            <a:ext uri="{FF2B5EF4-FFF2-40B4-BE49-F238E27FC236}">
              <a16:creationId xmlns:a16="http://schemas.microsoft.com/office/drawing/2014/main" id="{00000000-0008-0000-0100-00001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0</xdr:row>
      <xdr:rowOff>0</xdr:rowOff>
    </xdr:from>
    <xdr:to>
      <xdr:col>2</xdr:col>
      <xdr:colOff>819150</xdr:colOff>
      <xdr:row>1</xdr:row>
      <xdr:rowOff>38100</xdr:rowOff>
    </xdr:to>
    <xdr:pic>
      <xdr:nvPicPr>
        <xdr:cNvPr id="1560" name="Picture 3">
          <a:extLst>
            <a:ext uri="{FF2B5EF4-FFF2-40B4-BE49-F238E27FC236}">
              <a16:creationId xmlns:a16="http://schemas.microsoft.com/office/drawing/2014/main" id="{00000000-0008-0000-0100-00001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4025" y="7810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2219325</xdr:colOff>
      <xdr:row>0</xdr:row>
      <xdr:rowOff>0</xdr:rowOff>
    </xdr:from>
    <xdr:ext cx="0" cy="600075"/>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0</xdr:row>
      <xdr:rowOff>0</xdr:rowOff>
    </xdr:from>
    <xdr:ext cx="0" cy="285750"/>
    <xdr:pic>
      <xdr:nvPicPr>
        <xdr:cNvPr id="6" name="Picture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2219325</xdr:colOff>
      <xdr:row>3</xdr:row>
      <xdr:rowOff>57150</xdr:rowOff>
    </xdr:from>
    <xdr:ext cx="0" cy="600075"/>
    <xdr:pic>
      <xdr:nvPicPr>
        <xdr:cNvPr id="17" name="Picture 2">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838200</xdr:colOff>
      <xdr:row>4</xdr:row>
      <xdr:rowOff>123825</xdr:rowOff>
    </xdr:from>
    <xdr:ext cx="0" cy="285750"/>
    <xdr:pic>
      <xdr:nvPicPr>
        <xdr:cNvPr id="18" name="Picture 3">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590550</xdr:colOff>
      <xdr:row>0</xdr:row>
      <xdr:rowOff>0</xdr:rowOff>
    </xdr:from>
    <xdr:to>
      <xdr:col>6</xdr:col>
      <xdr:colOff>1476375</xdr:colOff>
      <xdr:row>4</xdr:row>
      <xdr:rowOff>0</xdr:rowOff>
    </xdr:to>
    <xdr:pic>
      <xdr:nvPicPr>
        <xdr:cNvPr id="19" name="Image 18">
          <a:extLst>
            <a:ext uri="{FF2B5EF4-FFF2-40B4-BE49-F238E27FC236}">
              <a16:creationId xmlns:a16="http://schemas.microsoft.com/office/drawing/2014/main" id="{00000000-0008-0000-0100-000013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59055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61686FD4-7842-49DA-B08B-8C9B4B858F7C}"/>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BA25A361-C6CA-419A-AE1E-80941901616B}"/>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50DA8787-CF89-490A-BDE7-58D095707F44}"/>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41DF36F8-E7FD-4483-B48E-97C241EA9D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92C912BA-0107-4CB3-B494-16F85EE41B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9267B0DB-BB13-4E03-9B66-90F74A40E5B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549E5072-136E-4A82-967A-BFB9246AD8C9}"/>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72D3CFD0-3111-4B95-98ED-A48A7C34E763}"/>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704D349F-7F85-417A-B59E-96415784501E}"/>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1214871</xdr:colOff>
      <xdr:row>34</xdr:row>
      <xdr:rowOff>174264</xdr:rowOff>
    </xdr:from>
    <xdr:to>
      <xdr:col>6</xdr:col>
      <xdr:colOff>467069</xdr:colOff>
      <xdr:row>53</xdr:row>
      <xdr:rowOff>154764</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19</xdr:col>
      <xdr:colOff>37855</xdr:colOff>
      <xdr:row>55</xdr:row>
      <xdr:rowOff>36722</xdr:rowOff>
    </xdr:from>
    <xdr:ext cx="3050538" cy="2930938"/>
    <xdr:pic>
      <xdr:nvPicPr>
        <xdr:cNvPr id="3" name="Image 2" descr="Comprendre les zones climatiques de la RT 2012 | Isonat">
          <a:extLst>
            <a:ext uri="{FF2B5EF4-FFF2-40B4-BE49-F238E27FC236}">
              <a16:creationId xmlns:a16="http://schemas.microsoft.com/office/drawing/2014/main" id="{06A09711-C939-4EC8-A353-4371120E70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59155" y="15467222"/>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23380</xdr:colOff>
      <xdr:row>35</xdr:row>
      <xdr:rowOff>24246</xdr:rowOff>
    </xdr:from>
    <xdr:to>
      <xdr:col>10</xdr:col>
      <xdr:colOff>782973</xdr:colOff>
      <xdr:row>54</xdr:row>
      <xdr:rowOff>4746</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39480" cy="5270148"/>
    <xdr:pic>
      <xdr:nvPicPr>
        <xdr:cNvPr id="2" name="Image 1" descr="Comprendre les zones climatiques de la RT 2012 | Isonat">
          <a:extLst>
            <a:ext uri="{FF2B5EF4-FFF2-40B4-BE49-F238E27FC236}">
              <a16:creationId xmlns:a16="http://schemas.microsoft.com/office/drawing/2014/main" id="{CBCC55F6-89D9-455A-B851-BC6A51652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4696" y="3101975"/>
          <a:ext cx="5439480" cy="52701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demecloud.sharepoint.com/sites/C-SolaireThermique/Documents%20partages/CEF%20et%20CDC%20&#233;tudes%20de%20faisabilit&#233;/Projet/Solaire%20thermique%20eau%20chaude/Solaire%20thermique%20op&#233;ration%20d&#233;di&#233;e%20-%20Volet%20technique%20tableur%20-%202026.xlsx" TargetMode="External"/><Relationship Id="rId2" Type="http://schemas.microsoft.com/office/2019/04/relationships/externalLinkLongPath" Target="https://ademecloud-my.sharepoint.com/sites/C-SolaireThermique/Documents%20partages/CEF%20et%20CDC%20&#233;tudes%20de%20faisabilit&#233;/Projet/Solaire%20thermique%20eau%20chaude/Solaire%20thermique%20op&#233;ration%20d&#233;di&#233;e%20-%20Volet%20technique%20tableur%20-%202026.xlsx?9DB3DA95" TargetMode="External"/><Relationship Id="rId1" Type="http://schemas.openxmlformats.org/officeDocument/2006/relationships/externalLinkPath" Target="file:///\\9DB3DA95\Solaire%20thermique%20op&#233;ration%20d&#233;di&#233;e%20-%20Volet%20technique%20tableur%20-%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https://ademecloud-my.sharepoint.com/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Tableau 1 Besoins"/>
      <sheetName val="Tableau 2 Installation"/>
      <sheetName val="Tableau 3 Production"/>
      <sheetName val="Tableau 4 OPEX"/>
      <sheetName val="Tableau 5 Impact sub"/>
      <sheetName val="Tableau 6 financières"/>
      <sheetName val="Paramètr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5">
          <cell r="A5" t="str">
            <v>Mesuré</v>
          </cell>
        </row>
        <row r="6">
          <cell r="A6" t="str">
            <v>Déduit facture</v>
          </cell>
        </row>
        <row r="7">
          <cell r="A7" t="str">
            <v>Théorique</v>
          </cell>
        </row>
        <row r="8">
          <cell r="A8" t="str">
            <v>Mesuré sur l'été</v>
          </cell>
        </row>
        <row r="9">
          <cell r="A9" t="str">
            <v>D'après audit énergétique</v>
          </cell>
        </row>
        <row r="10">
          <cell r="A10" t="str">
            <v>D'après étude BE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7" dT="2023-08-01T13:46:08.79" personId="{00000000-0000-0000-0000-000000000000}" id="{DED02622-DAF7-42A5-A9C4-52F9586CEBF6}">
    <text>Ajout aout 2023</text>
  </threadedComment>
  <threadedComment ref="E57" dT="2023-08-09T12:56:29.95" personId="{00000000-0000-0000-0000-000000000000}" id="{EA98E4B0-B670-4284-80DE-B55DD0BFC522}">
    <text>Rougis si conso au-delà du plafond</text>
  </threadedComment>
  <threadedComment ref="L57" dT="2023-08-01T13:46:32.21" personId="{00000000-0000-0000-0000-000000000000}" id="{8E9FA39F-3FB0-4B36-B282-CBCC03EEFBDB}">
    <text>Seuil d'efficacité énergétique</text>
  </threadedComment>
  <threadedComment ref="M57" dT="2023-08-09T12:35:54.52" personId="{00000000-0000-0000-0000-000000000000}" id="{3499043C-9172-4E2E-BA3E-E55A9AFE9BBA}">
    <text>Signale "Faible efficacité énergétique" ou "vigilance ECS"</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00000000-0000-0000-0000-000000000000}" id="{C177CCC1-E21E-4AB7-A01B-3289AA499B0C}">
    <text>Sources données: CEREN 2021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6"/>
  <dimension ref="A1:G32"/>
  <sheetViews>
    <sheetView workbookViewId="0">
      <selection activeCell="D24" sqref="D24"/>
    </sheetView>
  </sheetViews>
  <sheetFormatPr baseColWidth="10" defaultColWidth="11.42578125" defaultRowHeight="15"/>
  <cols>
    <col min="1" max="1" width="27.5703125" bestFit="1" customWidth="1"/>
    <col min="2" max="2" width="14.7109375" bestFit="1" customWidth="1"/>
    <col min="3" max="3" width="20.140625" bestFit="1" customWidth="1"/>
    <col min="4" max="4" width="20.42578125" customWidth="1"/>
    <col min="5" max="5" width="22.28515625" bestFit="1" customWidth="1"/>
    <col min="6" max="6" width="30.42578125" bestFit="1" customWidth="1"/>
    <col min="7" max="7" width="18.85546875" bestFit="1" customWidth="1"/>
    <col min="8" max="8" width="14" bestFit="1" customWidth="1"/>
  </cols>
  <sheetData>
    <row r="1" spans="1:7" ht="15.75">
      <c r="A1" s="31" t="s">
        <v>84</v>
      </c>
    </row>
    <row r="3" spans="1:7">
      <c r="A3" t="s">
        <v>85</v>
      </c>
    </row>
    <row r="4" spans="1:7">
      <c r="F4" t="s">
        <v>86</v>
      </c>
    </row>
    <row r="5" spans="1:7">
      <c r="A5" s="5" t="s">
        <v>87</v>
      </c>
      <c r="B5" t="s">
        <v>88</v>
      </c>
      <c r="C5" s="4" t="s">
        <v>89</v>
      </c>
      <c r="D5" s="5" t="s">
        <v>90</v>
      </c>
      <c r="E5" s="5" t="s">
        <v>91</v>
      </c>
      <c r="F5" s="4" t="s">
        <v>92</v>
      </c>
      <c r="G5" s="4" t="s">
        <v>93</v>
      </c>
    </row>
    <row r="6" spans="1:7">
      <c r="A6" s="5" t="s">
        <v>94</v>
      </c>
      <c r="B6" t="s">
        <v>95</v>
      </c>
      <c r="C6" s="4" t="s">
        <v>96</v>
      </c>
      <c r="D6" s="5" t="s">
        <v>97</v>
      </c>
      <c r="E6" s="5" t="s">
        <v>98</v>
      </c>
      <c r="F6" s="4" t="s">
        <v>99</v>
      </c>
      <c r="G6" s="4" t="s">
        <v>100</v>
      </c>
    </row>
    <row r="7" spans="1:7">
      <c r="A7" s="5" t="s">
        <v>101</v>
      </c>
      <c r="B7" t="s">
        <v>102</v>
      </c>
      <c r="C7" s="4" t="s">
        <v>103</v>
      </c>
      <c r="D7" s="4" t="s">
        <v>104</v>
      </c>
      <c r="E7" s="5" t="s">
        <v>105</v>
      </c>
      <c r="F7" s="4" t="s">
        <v>106</v>
      </c>
      <c r="G7" s="4" t="s">
        <v>107</v>
      </c>
    </row>
    <row r="8" spans="1:7">
      <c r="A8" s="5" t="s">
        <v>108</v>
      </c>
      <c r="B8" t="s">
        <v>109</v>
      </c>
      <c r="C8" s="4" t="s">
        <v>110</v>
      </c>
      <c r="D8" s="4" t="s">
        <v>111</v>
      </c>
      <c r="E8" s="5" t="s">
        <v>112</v>
      </c>
      <c r="F8" s="5" t="s">
        <v>113</v>
      </c>
      <c r="G8" s="4" t="s">
        <v>114</v>
      </c>
    </row>
    <row r="9" spans="1:7">
      <c r="A9" s="5" t="s">
        <v>115</v>
      </c>
      <c r="B9" t="s">
        <v>116</v>
      </c>
      <c r="C9" s="4" t="s">
        <v>117</v>
      </c>
      <c r="E9" s="5" t="s">
        <v>118</v>
      </c>
      <c r="F9" s="19" t="s">
        <v>119</v>
      </c>
      <c r="G9" s="4" t="s">
        <v>111</v>
      </c>
    </row>
    <row r="10" spans="1:7">
      <c r="A10" s="5" t="s">
        <v>120</v>
      </c>
      <c r="B10" t="s">
        <v>121</v>
      </c>
      <c r="E10" s="5" t="s">
        <v>122</v>
      </c>
      <c r="F10" s="19" t="s">
        <v>123</v>
      </c>
    </row>
    <row r="11" spans="1:7">
      <c r="A11" s="5" t="s">
        <v>124</v>
      </c>
      <c r="E11" s="5" t="s">
        <v>125</v>
      </c>
      <c r="F11" s="19" t="s">
        <v>126</v>
      </c>
    </row>
    <row r="12" spans="1:7">
      <c r="E12" s="5" t="s">
        <v>127</v>
      </c>
      <c r="F12" s="5" t="s">
        <v>128</v>
      </c>
    </row>
    <row r="13" spans="1:7">
      <c r="A13" s="16" t="s">
        <v>129</v>
      </c>
      <c r="B13" s="16" t="s">
        <v>129</v>
      </c>
      <c r="C13" s="16" t="s">
        <v>129</v>
      </c>
      <c r="E13" s="14" t="s">
        <v>127</v>
      </c>
      <c r="F13" s="5" t="s">
        <v>111</v>
      </c>
    </row>
    <row r="14" spans="1:7">
      <c r="A14" s="15" t="s">
        <v>130</v>
      </c>
      <c r="B14" s="15" t="s">
        <v>131</v>
      </c>
      <c r="C14" s="15" t="s">
        <v>132</v>
      </c>
      <c r="E14" s="5" t="s">
        <v>111</v>
      </c>
    </row>
    <row r="15" spans="1:7">
      <c r="A15" t="s">
        <v>133</v>
      </c>
      <c r="B15" t="s">
        <v>134</v>
      </c>
      <c r="C15" t="s">
        <v>135</v>
      </c>
    </row>
    <row r="16" spans="1:7">
      <c r="B16" t="s">
        <v>136</v>
      </c>
    </row>
    <row r="20" spans="3:7" ht="18">
      <c r="C20" s="400" t="s">
        <v>137</v>
      </c>
      <c r="D20" s="400"/>
      <c r="E20" s="400"/>
      <c r="F20" s="400"/>
      <c r="G20" s="400"/>
    </row>
    <row r="22" spans="3:7" s="13" customFormat="1">
      <c r="D22" s="397" t="str">
        <f>'Tableau 3 Production'!E4</f>
        <v>Situation actuelle</v>
      </c>
      <c r="E22" s="397"/>
      <c r="F22" s="397" t="str">
        <f>'Tableau 3 Production'!F4</f>
        <v>Situation future
 (projet EnR)</v>
      </c>
      <c r="G22" s="397"/>
    </row>
    <row r="23" spans="3:7" s="13" customFormat="1" ht="45">
      <c r="D23" s="121" t="str">
        <f>'Tableau 3 Production'!C10</f>
        <v>Production d'Appoint_1</v>
      </c>
      <c r="E23" s="121" t="str">
        <f>'Tableau 3 Production'!C15</f>
        <v>Production d'Appoint_2
le cas échéant</v>
      </c>
      <c r="F23" s="121" t="str">
        <f>'Tableau 3 Production'!C10</f>
        <v>Production d'Appoint_1</v>
      </c>
      <c r="G23" s="121" t="str">
        <f>'Tableau 3 Production'!C15</f>
        <v>Production d'Appoint_2
le cas échéant</v>
      </c>
    </row>
    <row r="24" spans="3:7" s="13" customFormat="1">
      <c r="C24" s="120" t="s">
        <v>138</v>
      </c>
      <c r="D24" s="122" t="str">
        <f>IF(COUNTA('Tableau 3 Production'!E12)=0,"Renseigner le tableau",'Tableau 3 Production'!E12)</f>
        <v>Fioul</v>
      </c>
      <c r="E24" s="122" t="str">
        <f>IF(COUNTA('Tableau 3 Production'!E17)=0,"Renseigner le tableau",'Tableau 3 Production'!E17)</f>
        <v>Gaz Naturel</v>
      </c>
      <c r="F24" s="122" t="str">
        <f>IF(COUNTA('Tableau 3 Production'!F12)=0,"Renseigner le tableau",'Tableau 3 Production'!F12)</f>
        <v>Fioul</v>
      </c>
      <c r="G24" s="122" t="str">
        <f>IF(COUNTA('Tableau 3 Production'!F17)=0,"Renseigner le tableau",'Tableau 3 Production'!F17)</f>
        <v>Gaz Naturel</v>
      </c>
    </row>
    <row r="25" spans="3:7" s="13" customFormat="1">
      <c r="C25" s="120" t="s">
        <v>139</v>
      </c>
      <c r="D25" s="123">
        <f>IF(COUNT('Tableau 3 Production'!E14)=0,"Renseigner le tableau",'Tableau 3 Production'!E14)</f>
        <v>0</v>
      </c>
      <c r="E25" s="123">
        <f>IF(COUNT('Tableau 3 Production'!E19)=0,"Renseigner le tableau",'Tableau 3 Production'!E19)</f>
        <v>0</v>
      </c>
      <c r="F25" s="123">
        <f>IF(COUNT('Tableau 3 Production'!F14)=0,"Renseigner le tableau",'Tableau 3 Production'!F14)</f>
        <v>0</v>
      </c>
      <c r="G25" s="123">
        <f>IF(COUNT('Tableau 3 Production'!F19)=0,"Renseigner le tableau",'Tableau 3 Production'!F19)</f>
        <v>0</v>
      </c>
    </row>
    <row r="26" spans="3:7" s="13" customFormat="1">
      <c r="C26" s="119" t="s">
        <v>140</v>
      </c>
      <c r="D26" s="398">
        <f>IFERROR(D25+E25,"Renseigner le tableau")</f>
        <v>0</v>
      </c>
      <c r="E26" s="399"/>
      <c r="F26" s="398">
        <f>IFERROR(F25+G25,"Renseigner le tableau")</f>
        <v>0</v>
      </c>
      <c r="G26" s="399"/>
    </row>
    <row r="27" spans="3:7" s="13" customFormat="1" ht="30">
      <c r="C27" s="120" t="str">
        <f>Paramètres!B5</f>
        <v>Gaz Naturel</v>
      </c>
      <c r="D27" s="108">
        <f>SUMIF($D$24:$E$24,$C27,$D$25:$E$25)</f>
        <v>0</v>
      </c>
      <c r="E27" s="109" t="str">
        <f>IFERROR(D27/D$26,"Renseigner le tableau")</f>
        <v>Renseigner le tableau</v>
      </c>
      <c r="F27" s="108">
        <f>SUMIF($F$24:$G$24,$C27,$F$25:$G$25)</f>
        <v>0</v>
      </c>
      <c r="G27" s="109" t="str">
        <f>IFERROR(F27/F$26,"Renseigner le tableau")</f>
        <v>Renseigner le tableau</v>
      </c>
    </row>
    <row r="28" spans="3:7" s="13" customFormat="1" ht="30">
      <c r="C28" s="120" t="str">
        <f>Paramètres!B6</f>
        <v>Fioul</v>
      </c>
      <c r="D28" s="108">
        <f>SUMIF($D$24:$E$24,$C28,$D$25:$E$25)</f>
        <v>0</v>
      </c>
      <c r="E28" s="109" t="str">
        <f>IFERROR(D28/D$26,"Renseigner le tableau")</f>
        <v>Renseigner le tableau</v>
      </c>
      <c r="F28" s="108">
        <f>SUMIF($F$24:$G$24,$C28,$F$25:$G$25)</f>
        <v>0</v>
      </c>
      <c r="G28" s="109" t="str">
        <f>IFERROR(F28/F$26,"Renseigner le tableau")</f>
        <v>Renseigner le tableau</v>
      </c>
    </row>
    <row r="29" spans="3:7" s="13" customFormat="1" ht="30">
      <c r="C29" s="120" t="str">
        <f>Paramètres!B7</f>
        <v>Charbon</v>
      </c>
      <c r="D29" s="108">
        <f>SUMIF($D$24:$E$24,$C29,$D$25:$E$25)</f>
        <v>0</v>
      </c>
      <c r="E29" s="109" t="str">
        <f>IFERROR(D29/D$26,"Renseigner le tableau")</f>
        <v>Renseigner le tableau</v>
      </c>
      <c r="F29" s="108">
        <f>SUMIF($F$24:$G$24,$C29,$F$25:$G$25)</f>
        <v>0</v>
      </c>
      <c r="G29" s="109" t="str">
        <f>IFERROR(F29/F$26,"Renseigner le tableau")</f>
        <v>Renseigner le tableau</v>
      </c>
    </row>
    <row r="30" spans="3:7" s="13" customFormat="1" ht="30">
      <c r="C30" s="120" t="str">
        <f>Paramètres!B8</f>
        <v>Electricité</v>
      </c>
      <c r="D30" s="108">
        <f>SUMIF($D$24:$E$24,$C30,$D$25:$E$25)</f>
        <v>0</v>
      </c>
      <c r="E30" s="109" t="str">
        <f>IFERROR(D30/D$26,"Renseigner le tableau")</f>
        <v>Renseigner le tableau</v>
      </c>
      <c r="F30" s="108">
        <f>SUMIF($F$24:$G$24,$C30,$F$25:$G$25)</f>
        <v>0</v>
      </c>
      <c r="G30" s="109" t="str">
        <f>IFERROR(F30/F$26,"Renseigner le tableau")</f>
        <v>Renseigner le tableau</v>
      </c>
    </row>
    <row r="31" spans="3:7" s="13" customFormat="1" ht="30">
      <c r="C31" s="120" t="str">
        <f>Paramètres!B10</f>
        <v>Réseau Chaleur</v>
      </c>
      <c r="D31" s="108">
        <f>SUMIF($D$24:$E$24,$C31,$D$25:$E$25)</f>
        <v>0</v>
      </c>
      <c r="E31" s="109" t="str">
        <f>IFERROR(D31/D$26,"Renseigner le tableau")</f>
        <v>Renseigner le tableau</v>
      </c>
      <c r="F31" s="108">
        <f>SUMIF($F$24:$G$24,$C31,$F$25:$G$25)</f>
        <v>0</v>
      </c>
      <c r="G31" s="109" t="str">
        <f>IFERROR(F31/F$26,"Renseigner le tableau")</f>
        <v>Renseigner le tableau</v>
      </c>
    </row>
    <row r="32" spans="3:7" s="13" customFormat="1">
      <c r="C32" s="106"/>
      <c r="D32" s="107"/>
      <c r="E32" s="124">
        <f>SUM(E27:E31)</f>
        <v>0</v>
      </c>
      <c r="F32" s="107"/>
      <c r="G32" s="124">
        <f>SUM(G27:G31)</f>
        <v>0</v>
      </c>
    </row>
  </sheetData>
  <mergeCells count="5">
    <mergeCell ref="D22:E22"/>
    <mergeCell ref="F22:G22"/>
    <mergeCell ref="D26:E26"/>
    <mergeCell ref="F26:G26"/>
    <mergeCell ref="C20:G20"/>
  </mergeCells>
  <conditionalFormatting sqref="E32 G32">
    <cfRule type="cellIs" dxfId="6" priority="1" operator="equal">
      <formula>1</formula>
    </cfRule>
    <cfRule type="cellIs" dxfId="5" priority="2" operator="notEqual">
      <formula>1</formula>
    </cfRule>
  </conditionalFormatting>
  <pageMargins left="0.7" right="0.7" top="0.75" bottom="0.75" header="0.3" footer="0.3"/>
  <pageSetup paperSize="9" orientation="portrait" r:id="rId1"/>
  <ignoredErrors>
    <ignoredError sqref="E23 F23:G32"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823E-5EFA-44F7-ADEA-65D6268A8616}">
  <sheetPr codeName="Feuil4">
    <tabColor theme="5"/>
  </sheetPr>
  <dimension ref="A2:AY388"/>
  <sheetViews>
    <sheetView zoomScale="70" zoomScaleNormal="70" workbookViewId="0">
      <selection activeCell="A5" sqref="A5"/>
    </sheetView>
  </sheetViews>
  <sheetFormatPr baseColWidth="10" defaultColWidth="11.42578125" defaultRowHeight="15"/>
  <cols>
    <col min="1" max="1" width="28.5703125" style="158" bestFit="1" customWidth="1"/>
    <col min="2" max="2" width="24.5703125" style="158" customWidth="1"/>
    <col min="3" max="3" width="11.42578125" style="158"/>
    <col min="4" max="4" width="12.140625" style="158" customWidth="1"/>
    <col min="5" max="5" width="13.42578125" style="158" customWidth="1"/>
    <col min="6" max="7" width="11.42578125" style="158"/>
    <col min="8" max="8" width="14.5703125" style="158" bestFit="1" customWidth="1"/>
    <col min="9" max="9" width="11.42578125" style="158"/>
    <col min="10" max="10" width="15.7109375" style="158" customWidth="1"/>
    <col min="11" max="12" width="11.42578125" style="158"/>
    <col min="13" max="14" width="9.140625" style="158" customWidth="1"/>
    <col min="15" max="15" width="11.42578125" style="158"/>
    <col min="16" max="16" width="18" style="158" customWidth="1"/>
    <col min="17" max="17" width="11.42578125" style="158"/>
    <col min="18" max="20" width="10.85546875" style="158" customWidth="1"/>
    <col min="21" max="27" width="11.42578125" style="158"/>
    <col min="28" max="35" width="11.28515625" style="158" bestFit="1" customWidth="1"/>
    <col min="36" max="38" width="11.42578125" style="158"/>
    <col min="39" max="39" width="33.5703125" style="158" customWidth="1"/>
    <col min="40" max="16384" width="11.42578125" style="158"/>
  </cols>
  <sheetData>
    <row r="2" spans="1:51">
      <c r="B2" s="153"/>
      <c r="C2" s="153" t="s">
        <v>0</v>
      </c>
      <c r="D2" s="153" t="s">
        <v>1</v>
      </c>
      <c r="E2" s="153" t="s">
        <v>2</v>
      </c>
      <c r="F2" s="153" t="s">
        <v>3</v>
      </c>
      <c r="G2" s="158" t="s">
        <v>4</v>
      </c>
      <c r="H2" s="158" t="s">
        <v>5</v>
      </c>
      <c r="I2" s="158" t="s">
        <v>6</v>
      </c>
      <c r="J2" s="158" t="s">
        <v>7</v>
      </c>
      <c r="K2" s="158" t="s">
        <v>8</v>
      </c>
      <c r="L2" s="158" t="s">
        <v>9</v>
      </c>
      <c r="M2" s="158" t="s">
        <v>10</v>
      </c>
      <c r="Q2" s="188">
        <v>1</v>
      </c>
    </row>
    <row r="3" spans="1:51">
      <c r="A3" s="185">
        <v>1</v>
      </c>
      <c r="B3" s="185">
        <v>2</v>
      </c>
      <c r="C3" s="185">
        <v>3</v>
      </c>
      <c r="D3" s="185">
        <v>4</v>
      </c>
      <c r="E3" s="185">
        <v>5</v>
      </c>
      <c r="F3" s="185">
        <v>6</v>
      </c>
      <c r="G3" s="185">
        <v>7</v>
      </c>
      <c r="H3" s="185">
        <v>8</v>
      </c>
      <c r="I3" s="185">
        <v>9</v>
      </c>
      <c r="J3" s="185">
        <v>10</v>
      </c>
      <c r="K3" s="185">
        <v>11</v>
      </c>
      <c r="L3" s="185">
        <v>12</v>
      </c>
      <c r="M3" s="185">
        <v>13</v>
      </c>
      <c r="Q3" s="188">
        <v>2</v>
      </c>
      <c r="Y3" s="158" t="s">
        <v>0</v>
      </c>
      <c r="Z3" s="158" t="s">
        <v>8</v>
      </c>
      <c r="AA3" s="157" t="s">
        <v>11</v>
      </c>
    </row>
    <row r="4" spans="1:51" ht="24">
      <c r="A4" s="159" t="s">
        <v>12</v>
      </c>
      <c r="B4" s="159" t="s">
        <v>13</v>
      </c>
      <c r="C4" s="171" t="s">
        <v>0</v>
      </c>
      <c r="D4" s="171" t="s">
        <v>1</v>
      </c>
      <c r="E4" s="171" t="s">
        <v>2</v>
      </c>
      <c r="F4" s="171" t="s">
        <v>3</v>
      </c>
      <c r="G4" s="171" t="s">
        <v>4</v>
      </c>
      <c r="H4" s="171" t="s">
        <v>5</v>
      </c>
      <c r="I4" s="171" t="s">
        <v>6</v>
      </c>
      <c r="J4" s="171" t="s">
        <v>7</v>
      </c>
      <c r="K4" s="171" t="s">
        <v>14</v>
      </c>
      <c r="L4" s="171" t="s">
        <v>15</v>
      </c>
      <c r="M4" s="171" t="s">
        <v>16</v>
      </c>
      <c r="Q4" s="188"/>
      <c r="Y4" s="158" t="s">
        <v>1</v>
      </c>
      <c r="Z4" s="158" t="s">
        <v>9</v>
      </c>
      <c r="AA4" s="143" t="s">
        <v>17</v>
      </c>
      <c r="AN4" s="158" t="s">
        <v>18</v>
      </c>
    </row>
    <row r="5" spans="1:51" ht="34.5" thickBot="1">
      <c r="A5" s="387" t="s">
        <v>11</v>
      </c>
      <c r="B5" s="173">
        <v>90</v>
      </c>
      <c r="C5" s="174">
        <v>1.2</v>
      </c>
      <c r="D5" s="174">
        <v>1.3</v>
      </c>
      <c r="E5" s="174">
        <v>1.2</v>
      </c>
      <c r="F5" s="174">
        <v>1.1000000000000001</v>
      </c>
      <c r="G5" s="174">
        <v>1</v>
      </c>
      <c r="H5" s="174">
        <v>0.9</v>
      </c>
      <c r="I5" s="174">
        <v>0.9</v>
      </c>
      <c r="J5" s="174">
        <v>0.8</v>
      </c>
      <c r="K5" s="174">
        <v>0</v>
      </c>
      <c r="L5" s="174">
        <v>0.2</v>
      </c>
      <c r="M5" s="174">
        <v>0.4</v>
      </c>
      <c r="N5" s="176" t="s">
        <v>19</v>
      </c>
      <c r="Q5" s="188">
        <v>1</v>
      </c>
      <c r="S5" s="161"/>
      <c r="T5" s="161"/>
      <c r="Y5" s="158" t="s">
        <v>2</v>
      </c>
      <c r="Z5" s="158" t="s">
        <v>10</v>
      </c>
      <c r="AA5" s="172" t="s">
        <v>20</v>
      </c>
      <c r="AN5" s="162" t="s">
        <v>21</v>
      </c>
    </row>
    <row r="6" spans="1:51" ht="14.45" customHeight="1" thickBot="1">
      <c r="A6" s="387" t="s">
        <v>17</v>
      </c>
      <c r="B6" s="173">
        <v>100</v>
      </c>
      <c r="C6" s="174">
        <v>1.1000000000000001</v>
      </c>
      <c r="D6" s="174">
        <v>1.2</v>
      </c>
      <c r="E6" s="174">
        <v>1.1000000000000001</v>
      </c>
      <c r="F6" s="174">
        <v>1.1000000000000001</v>
      </c>
      <c r="G6" s="174">
        <v>1</v>
      </c>
      <c r="H6" s="174">
        <v>1</v>
      </c>
      <c r="I6" s="174">
        <v>0.95</v>
      </c>
      <c r="J6" s="174">
        <v>0.85</v>
      </c>
      <c r="K6" s="174">
        <v>0</v>
      </c>
      <c r="L6" s="174">
        <v>0.2</v>
      </c>
      <c r="M6" s="174">
        <v>0.4</v>
      </c>
      <c r="N6" s="176" t="s">
        <v>19</v>
      </c>
      <c r="Q6" s="188">
        <v>2</v>
      </c>
      <c r="S6" s="161"/>
      <c r="T6" s="161"/>
      <c r="Y6" s="158" t="s">
        <v>3</v>
      </c>
      <c r="AA6" s="172" t="s">
        <v>22</v>
      </c>
      <c r="AN6" s="584" t="s">
        <v>0</v>
      </c>
      <c r="AO6" s="586" t="s">
        <v>1</v>
      </c>
      <c r="AP6" s="586" t="s">
        <v>2</v>
      </c>
      <c r="AQ6" s="586" t="s">
        <v>3</v>
      </c>
      <c r="AR6" s="586" t="s">
        <v>4</v>
      </c>
      <c r="AS6" s="586" t="s">
        <v>5</v>
      </c>
      <c r="AT6" s="586" t="s">
        <v>6</v>
      </c>
      <c r="AU6" s="588" t="s">
        <v>7</v>
      </c>
    </row>
    <row r="7" spans="1:51">
      <c r="A7" s="172" t="s">
        <v>20</v>
      </c>
      <c r="B7" s="386" t="s">
        <v>23</v>
      </c>
      <c r="C7" s="174"/>
      <c r="D7" s="174"/>
      <c r="E7" s="174"/>
      <c r="F7" s="174"/>
      <c r="G7" s="174"/>
      <c r="H7" s="174"/>
      <c r="I7" s="174"/>
      <c r="J7" s="174"/>
      <c r="K7" s="174"/>
      <c r="L7" s="174"/>
      <c r="M7" s="174"/>
      <c r="N7" s="176" t="s">
        <v>24</v>
      </c>
      <c r="Q7" s="188">
        <v>3</v>
      </c>
      <c r="T7" s="161"/>
      <c r="Y7" s="158" t="s">
        <v>4</v>
      </c>
      <c r="AA7" s="172" t="s">
        <v>25</v>
      </c>
      <c r="AN7" s="585"/>
      <c r="AO7" s="587"/>
      <c r="AP7" s="587"/>
      <c r="AQ7" s="587"/>
      <c r="AR7" s="587"/>
      <c r="AS7" s="587"/>
      <c r="AT7" s="587"/>
      <c r="AU7" s="589"/>
      <c r="AV7" s="156" t="s">
        <v>14</v>
      </c>
      <c r="AW7" s="156" t="s">
        <v>15</v>
      </c>
      <c r="AX7" s="581" t="s">
        <v>16</v>
      </c>
      <c r="AY7" s="582"/>
    </row>
    <row r="8" spans="1:51" ht="22.5">
      <c r="A8" s="172" t="s">
        <v>22</v>
      </c>
      <c r="B8" s="386" t="s">
        <v>23</v>
      </c>
      <c r="C8" s="174"/>
      <c r="D8" s="174"/>
      <c r="E8" s="174"/>
      <c r="F8" s="174"/>
      <c r="G8" s="174"/>
      <c r="H8" s="174"/>
      <c r="I8" s="174"/>
      <c r="J8" s="174"/>
      <c r="K8" s="174"/>
      <c r="L8" s="174"/>
      <c r="M8" s="174"/>
      <c r="N8" s="176" t="s">
        <v>26</v>
      </c>
      <c r="Q8" s="188">
        <v>4</v>
      </c>
      <c r="T8" s="161"/>
      <c r="Y8" s="158" t="s">
        <v>5</v>
      </c>
      <c r="AA8" s="172" t="s">
        <v>27</v>
      </c>
      <c r="AM8" s="163"/>
      <c r="AN8" s="572">
        <v>1.1000000000000001</v>
      </c>
      <c r="AO8" s="574">
        <v>1.3</v>
      </c>
      <c r="AP8" s="574">
        <v>1.2</v>
      </c>
      <c r="AQ8" s="574">
        <v>1.1000000000000001</v>
      </c>
      <c r="AR8" s="574">
        <v>1</v>
      </c>
      <c r="AS8" s="574">
        <v>1</v>
      </c>
      <c r="AT8" s="574">
        <v>0.9</v>
      </c>
      <c r="AU8" s="576">
        <v>0.8</v>
      </c>
      <c r="AV8" s="572">
        <v>0</v>
      </c>
      <c r="AW8" s="574">
        <v>0.3</v>
      </c>
      <c r="AX8" s="576">
        <v>0.5</v>
      </c>
    </row>
    <row r="9" spans="1:51" ht="22.5">
      <c r="A9" s="172" t="s">
        <v>25</v>
      </c>
      <c r="B9" s="386" t="s">
        <v>23</v>
      </c>
      <c r="C9" s="174"/>
      <c r="D9" s="174"/>
      <c r="E9" s="174"/>
      <c r="F9" s="174"/>
      <c r="G9" s="174"/>
      <c r="H9" s="174"/>
      <c r="I9" s="174"/>
      <c r="J9" s="174"/>
      <c r="K9" s="174"/>
      <c r="L9" s="174"/>
      <c r="M9" s="174"/>
      <c r="N9" s="176" t="s">
        <v>26</v>
      </c>
      <c r="Q9" s="188">
        <v>5</v>
      </c>
      <c r="T9" s="161"/>
      <c r="Y9" s="158" t="s">
        <v>6</v>
      </c>
      <c r="AA9" s="155" t="s">
        <v>28</v>
      </c>
      <c r="AM9" s="164" t="s">
        <v>29</v>
      </c>
      <c r="AN9" s="573"/>
      <c r="AO9" s="575"/>
      <c r="AP9" s="575"/>
      <c r="AQ9" s="575"/>
      <c r="AR9" s="575"/>
      <c r="AS9" s="575"/>
      <c r="AT9" s="575"/>
      <c r="AU9" s="577"/>
      <c r="AV9" s="573"/>
      <c r="AW9" s="575"/>
      <c r="AX9" s="577"/>
    </row>
    <row r="10" spans="1:51" ht="22.5">
      <c r="A10" s="172" t="s">
        <v>27</v>
      </c>
      <c r="B10" s="386" t="s">
        <v>23</v>
      </c>
      <c r="C10" s="174"/>
      <c r="D10" s="174"/>
      <c r="E10" s="174"/>
      <c r="F10" s="174"/>
      <c r="G10" s="174"/>
      <c r="H10" s="174"/>
      <c r="I10" s="174"/>
      <c r="J10" s="174"/>
      <c r="K10" s="174"/>
      <c r="L10" s="174"/>
      <c r="M10" s="174"/>
      <c r="N10" s="176" t="s">
        <v>26</v>
      </c>
      <c r="Q10" s="188">
        <v>6</v>
      </c>
      <c r="T10" s="161"/>
      <c r="Y10" s="158" t="s">
        <v>7</v>
      </c>
      <c r="AA10" s="155" t="s">
        <v>30</v>
      </c>
      <c r="AM10" s="164" t="s">
        <v>31</v>
      </c>
      <c r="AN10" s="572">
        <v>0.9</v>
      </c>
      <c r="AO10" s="574">
        <v>1.1000000000000001</v>
      </c>
      <c r="AP10" s="574">
        <v>1.1000000000000001</v>
      </c>
      <c r="AQ10" s="574">
        <v>0.9</v>
      </c>
      <c r="AR10" s="574">
        <v>1</v>
      </c>
      <c r="AS10" s="574">
        <v>1</v>
      </c>
      <c r="AT10" s="574">
        <v>1.2</v>
      </c>
      <c r="AU10" s="576">
        <v>1.2</v>
      </c>
      <c r="AV10" s="572">
        <v>0</v>
      </c>
      <c r="AW10" s="574">
        <v>0</v>
      </c>
      <c r="AX10" s="576">
        <v>0.1</v>
      </c>
    </row>
    <row r="11" spans="1:51" ht="22.5">
      <c r="A11" s="172" t="s">
        <v>28</v>
      </c>
      <c r="B11" s="173">
        <v>100</v>
      </c>
      <c r="C11" s="174">
        <v>1.1000000000000001</v>
      </c>
      <c r="D11" s="174">
        <v>1.2</v>
      </c>
      <c r="E11" s="174">
        <v>1.1000000000000001</v>
      </c>
      <c r="F11" s="174">
        <v>1.05</v>
      </c>
      <c r="G11" s="174">
        <v>1</v>
      </c>
      <c r="H11" s="174">
        <v>1</v>
      </c>
      <c r="I11" s="174">
        <v>0.9</v>
      </c>
      <c r="J11" s="174">
        <v>0.8</v>
      </c>
      <c r="K11" s="174">
        <v>0</v>
      </c>
      <c r="L11" s="174">
        <v>0.1</v>
      </c>
      <c r="M11" s="174">
        <v>0.3</v>
      </c>
      <c r="N11" s="176" t="s">
        <v>26</v>
      </c>
      <c r="Q11" s="188">
        <v>7</v>
      </c>
      <c r="T11" s="161"/>
      <c r="AA11" s="155" t="s">
        <v>32</v>
      </c>
      <c r="AN11" s="573"/>
      <c r="AO11" s="575"/>
      <c r="AP11" s="575"/>
      <c r="AQ11" s="575"/>
      <c r="AR11" s="575"/>
      <c r="AS11" s="575"/>
      <c r="AT11" s="575"/>
      <c r="AU11" s="577"/>
      <c r="AV11" s="573"/>
      <c r="AW11" s="575"/>
      <c r="AX11" s="577"/>
    </row>
    <row r="12" spans="1:51" ht="30">
      <c r="A12" s="172" t="s">
        <v>30</v>
      </c>
      <c r="B12" s="173">
        <v>100</v>
      </c>
      <c r="C12" s="174">
        <v>1.1000000000000001</v>
      </c>
      <c r="D12" s="174">
        <v>1.2</v>
      </c>
      <c r="E12" s="174">
        <v>1.1000000000000001</v>
      </c>
      <c r="F12" s="174">
        <v>1.1000000000000001</v>
      </c>
      <c r="G12" s="174">
        <v>1</v>
      </c>
      <c r="H12" s="174">
        <v>1</v>
      </c>
      <c r="I12" s="174">
        <v>0.95</v>
      </c>
      <c r="J12" s="174">
        <v>0.85</v>
      </c>
      <c r="K12" s="174">
        <v>0</v>
      </c>
      <c r="L12" s="174">
        <v>0.1</v>
      </c>
      <c r="M12" s="174">
        <v>0.25</v>
      </c>
      <c r="N12" s="176" t="s">
        <v>26</v>
      </c>
      <c r="Q12" s="188">
        <v>8</v>
      </c>
      <c r="T12" s="161"/>
      <c r="AA12" s="155" t="s">
        <v>33</v>
      </c>
      <c r="AM12" s="163" t="s">
        <v>34</v>
      </c>
      <c r="AN12" s="572">
        <v>1.1000000000000001</v>
      </c>
      <c r="AO12" s="574">
        <v>1.3</v>
      </c>
      <c r="AP12" s="574">
        <v>1.1000000000000001</v>
      </c>
      <c r="AQ12" s="574">
        <v>1.1000000000000001</v>
      </c>
      <c r="AR12" s="574">
        <v>1</v>
      </c>
      <c r="AS12" s="574">
        <v>1</v>
      </c>
      <c r="AT12" s="574">
        <v>0.9</v>
      </c>
      <c r="AU12" s="576">
        <v>0.8</v>
      </c>
      <c r="AV12" s="572">
        <v>0</v>
      </c>
      <c r="AW12" s="574">
        <v>0.1</v>
      </c>
      <c r="AX12" s="576">
        <v>0.2</v>
      </c>
    </row>
    <row r="13" spans="1:51">
      <c r="A13" s="172" t="s">
        <v>32</v>
      </c>
      <c r="B13" s="173">
        <v>100</v>
      </c>
      <c r="C13" s="174">
        <v>1.1000000000000001</v>
      </c>
      <c r="D13" s="174">
        <v>1.2</v>
      </c>
      <c r="E13" s="174">
        <v>1.1000000000000001</v>
      </c>
      <c r="F13" s="174">
        <v>1.1000000000000001</v>
      </c>
      <c r="G13" s="174">
        <f t="shared" ref="G13:K13" si="0">MIN(G7:G12)</f>
        <v>1</v>
      </c>
      <c r="H13" s="174">
        <v>1</v>
      </c>
      <c r="I13" s="174">
        <v>0.9</v>
      </c>
      <c r="J13" s="174">
        <f t="shared" si="0"/>
        <v>0.8</v>
      </c>
      <c r="K13" s="174">
        <f t="shared" si="0"/>
        <v>0</v>
      </c>
      <c r="L13" s="174">
        <v>0.2</v>
      </c>
      <c r="M13" s="174">
        <v>0.4</v>
      </c>
      <c r="N13" s="176" t="s">
        <v>35</v>
      </c>
      <c r="Q13" s="188">
        <v>9</v>
      </c>
      <c r="T13" s="161"/>
      <c r="AA13" s="155" t="s">
        <v>25</v>
      </c>
      <c r="AN13" s="573"/>
      <c r="AO13" s="575"/>
      <c r="AP13" s="575"/>
      <c r="AQ13" s="575"/>
      <c r="AR13" s="575"/>
      <c r="AS13" s="575"/>
      <c r="AT13" s="575"/>
      <c r="AU13" s="577"/>
      <c r="AV13" s="573"/>
      <c r="AW13" s="575"/>
      <c r="AX13" s="577"/>
    </row>
    <row r="14" spans="1:51" ht="14.45" customHeight="1">
      <c r="A14" s="172" t="s">
        <v>20</v>
      </c>
      <c r="B14" s="386" t="s">
        <v>23</v>
      </c>
      <c r="C14" s="174"/>
      <c r="D14" s="174"/>
      <c r="E14" s="174"/>
      <c r="F14" s="174"/>
      <c r="G14" s="174"/>
      <c r="H14" s="174"/>
      <c r="I14" s="174"/>
      <c r="J14" s="174"/>
      <c r="K14" s="174"/>
      <c r="L14" s="174"/>
      <c r="M14" s="174"/>
      <c r="N14" s="176"/>
      <c r="Q14" s="188">
        <v>10</v>
      </c>
      <c r="AA14" s="158" t="s">
        <v>27</v>
      </c>
      <c r="AM14" s="163" t="s">
        <v>36</v>
      </c>
      <c r="AN14" s="572">
        <v>1</v>
      </c>
      <c r="AO14" s="574">
        <v>1.2</v>
      </c>
      <c r="AP14" s="574">
        <v>1.2</v>
      </c>
      <c r="AQ14" s="574">
        <v>1</v>
      </c>
      <c r="AR14" s="574">
        <v>1</v>
      </c>
      <c r="AS14" s="574">
        <v>1</v>
      </c>
      <c r="AT14" s="574">
        <v>1.2</v>
      </c>
      <c r="AU14" s="576">
        <v>1</v>
      </c>
      <c r="AV14" s="572">
        <v>0</v>
      </c>
      <c r="AW14" s="574">
        <v>0.1</v>
      </c>
      <c r="AX14" s="576">
        <v>0.2</v>
      </c>
    </row>
    <row r="15" spans="1:51">
      <c r="A15" s="172" t="s">
        <v>22</v>
      </c>
      <c r="B15" s="386" t="s">
        <v>23</v>
      </c>
      <c r="C15" s="174"/>
      <c r="D15" s="174"/>
      <c r="E15" s="174"/>
      <c r="F15" s="174"/>
      <c r="G15" s="174"/>
      <c r="H15" s="174"/>
      <c r="I15" s="174"/>
      <c r="J15" s="174"/>
      <c r="K15" s="174"/>
      <c r="L15" s="174"/>
      <c r="M15" s="174"/>
      <c r="N15" s="176"/>
      <c r="Q15" s="188">
        <v>11</v>
      </c>
      <c r="AM15" s="163"/>
      <c r="AN15" s="573"/>
      <c r="AO15" s="575"/>
      <c r="AP15" s="575"/>
      <c r="AQ15" s="575"/>
      <c r="AR15" s="575"/>
      <c r="AS15" s="575"/>
      <c r="AT15" s="575"/>
      <c r="AU15" s="577"/>
      <c r="AV15" s="573"/>
      <c r="AW15" s="575"/>
      <c r="AX15" s="577"/>
    </row>
    <row r="16" spans="1:51">
      <c r="A16" s="172" t="s">
        <v>25</v>
      </c>
      <c r="B16" s="386" t="s">
        <v>23</v>
      </c>
      <c r="C16" s="174"/>
      <c r="D16" s="174"/>
      <c r="E16" s="174"/>
      <c r="F16" s="174"/>
      <c r="G16" s="174"/>
      <c r="H16" s="174"/>
      <c r="I16" s="174"/>
      <c r="J16" s="174"/>
      <c r="K16" s="174"/>
      <c r="L16" s="174"/>
      <c r="M16" s="174"/>
      <c r="N16" s="176"/>
      <c r="Q16" s="188">
        <v>12</v>
      </c>
      <c r="AM16" s="163" t="s">
        <v>37</v>
      </c>
      <c r="AN16" s="572">
        <v>1.2</v>
      </c>
      <c r="AO16" s="574">
        <v>1.3</v>
      </c>
      <c r="AP16" s="574">
        <v>1.2</v>
      </c>
      <c r="AQ16" s="574">
        <v>1.1000000000000001</v>
      </c>
      <c r="AR16" s="574">
        <v>1</v>
      </c>
      <c r="AS16" s="574">
        <v>1</v>
      </c>
      <c r="AT16" s="574">
        <v>0.9</v>
      </c>
      <c r="AU16" s="576">
        <v>0.7</v>
      </c>
      <c r="AV16" s="572">
        <v>0</v>
      </c>
      <c r="AW16" s="574">
        <v>0.1</v>
      </c>
      <c r="AX16" s="576">
        <v>0.2</v>
      </c>
    </row>
    <row r="17" spans="1:50">
      <c r="A17" s="172" t="s">
        <v>27</v>
      </c>
      <c r="B17" s="386" t="s">
        <v>23</v>
      </c>
      <c r="C17" s="174"/>
      <c r="D17" s="174"/>
      <c r="E17" s="174"/>
      <c r="F17" s="174"/>
      <c r="G17" s="174"/>
      <c r="H17" s="174"/>
      <c r="I17" s="174"/>
      <c r="J17" s="174"/>
      <c r="K17" s="174"/>
      <c r="L17" s="174"/>
      <c r="M17" s="174"/>
      <c r="N17" s="176"/>
      <c r="Q17" s="188">
        <v>13</v>
      </c>
      <c r="AN17" s="573"/>
      <c r="AO17" s="575"/>
      <c r="AP17" s="575"/>
      <c r="AQ17" s="575"/>
      <c r="AR17" s="575"/>
      <c r="AS17" s="575"/>
      <c r="AT17" s="575"/>
      <c r="AU17" s="577"/>
      <c r="AV17" s="573"/>
      <c r="AW17" s="575"/>
      <c r="AX17" s="577"/>
    </row>
    <row r="18" spans="1:50">
      <c r="B18" s="175"/>
      <c r="AM18" s="163" t="s">
        <v>38</v>
      </c>
      <c r="AN18" s="572">
        <v>1.2</v>
      </c>
      <c r="AO18" s="574">
        <v>1.3</v>
      </c>
      <c r="AP18" s="574">
        <v>1.2</v>
      </c>
      <c r="AQ18" s="574">
        <v>1.1000000000000001</v>
      </c>
      <c r="AR18" s="574">
        <v>1</v>
      </c>
      <c r="AS18" s="574">
        <v>1</v>
      </c>
      <c r="AT18" s="574">
        <v>1.1000000000000001</v>
      </c>
      <c r="AU18" s="576">
        <v>0.9</v>
      </c>
      <c r="AV18" s="572">
        <v>0</v>
      </c>
      <c r="AW18" s="574">
        <v>0.1</v>
      </c>
      <c r="AX18" s="576">
        <v>0.2</v>
      </c>
    </row>
    <row r="19" spans="1:50">
      <c r="AM19" s="163"/>
      <c r="AN19" s="579"/>
      <c r="AO19" s="580"/>
      <c r="AP19" s="580"/>
      <c r="AQ19" s="580"/>
      <c r="AR19" s="580"/>
      <c r="AS19" s="580"/>
      <c r="AT19" s="580"/>
      <c r="AU19" s="578"/>
      <c r="AV19" s="579"/>
      <c r="AW19" s="580"/>
      <c r="AX19" s="578"/>
    </row>
    <row r="20" spans="1:50">
      <c r="F20" s="166" t="e">
        <f>B7*1.7</f>
        <v>#VALUE!</v>
      </c>
      <c r="AM20" s="163"/>
      <c r="AN20" s="579"/>
      <c r="AO20" s="580"/>
      <c r="AP20" s="580"/>
      <c r="AQ20" s="580"/>
      <c r="AR20" s="580"/>
      <c r="AS20" s="580"/>
      <c r="AT20" s="580"/>
      <c r="AU20" s="578"/>
      <c r="AV20" s="579"/>
      <c r="AW20" s="580"/>
      <c r="AX20" s="578"/>
    </row>
    <row r="21" spans="1:50">
      <c r="AM21" s="163"/>
      <c r="AN21" s="579"/>
      <c r="AO21" s="580"/>
      <c r="AP21" s="580"/>
      <c r="AQ21" s="580"/>
      <c r="AR21" s="580"/>
      <c r="AS21" s="580"/>
      <c r="AT21" s="580"/>
      <c r="AU21" s="578"/>
      <c r="AV21" s="579"/>
      <c r="AW21" s="580"/>
      <c r="AX21" s="578"/>
    </row>
    <row r="22" spans="1:50">
      <c r="AM22" s="163"/>
      <c r="AN22" s="579"/>
      <c r="AO22" s="580"/>
      <c r="AP22" s="580"/>
      <c r="AQ22" s="580"/>
      <c r="AR22" s="580"/>
      <c r="AS22" s="580"/>
      <c r="AT22" s="580"/>
      <c r="AU22" s="578"/>
      <c r="AV22" s="579"/>
      <c r="AW22" s="580"/>
      <c r="AX22" s="578"/>
    </row>
    <row r="23" spans="1:50">
      <c r="A23" s="153"/>
      <c r="B23" s="153"/>
      <c r="C23" s="153"/>
      <c r="D23" s="165"/>
      <c r="E23" s="165"/>
      <c r="F23" s="165"/>
      <c r="G23" s="165"/>
      <c r="H23" s="165"/>
      <c r="I23" s="165"/>
      <c r="J23" s="165"/>
      <c r="K23" s="165"/>
      <c r="L23" s="165"/>
      <c r="M23" s="165"/>
      <c r="N23" s="165"/>
      <c r="O23" s="165"/>
      <c r="P23" s="165"/>
      <c r="Q23" s="165"/>
      <c r="AN23" s="573"/>
      <c r="AO23" s="575"/>
      <c r="AP23" s="575"/>
      <c r="AQ23" s="575"/>
      <c r="AR23" s="575"/>
      <c r="AS23" s="575"/>
      <c r="AT23" s="575"/>
      <c r="AU23" s="577"/>
      <c r="AV23" s="573"/>
      <c r="AW23" s="575"/>
      <c r="AX23" s="577"/>
    </row>
    <row r="24" spans="1:50" ht="45">
      <c r="A24" s="153"/>
      <c r="D24" s="143" t="s">
        <v>39</v>
      </c>
      <c r="E24" s="143" t="s">
        <v>40</v>
      </c>
      <c r="F24" s="143" t="s">
        <v>41</v>
      </c>
      <c r="G24" s="153"/>
      <c r="H24" s="590"/>
      <c r="I24" s="590"/>
      <c r="J24" s="590"/>
      <c r="K24" s="590"/>
      <c r="O24" s="174" t="s">
        <v>42</v>
      </c>
      <c r="P24" s="177" t="s">
        <v>43</v>
      </c>
      <c r="Q24" s="176" t="s">
        <v>44</v>
      </c>
      <c r="AM24" s="163" t="s">
        <v>45</v>
      </c>
      <c r="AN24" s="572">
        <v>1.2</v>
      </c>
      <c r="AO24" s="574">
        <v>1.3</v>
      </c>
      <c r="AP24" s="574">
        <v>1.2</v>
      </c>
      <c r="AQ24" s="574">
        <v>1.1000000000000001</v>
      </c>
      <c r="AR24" s="574">
        <v>1</v>
      </c>
      <c r="AS24" s="574">
        <v>1</v>
      </c>
      <c r="AT24" s="574">
        <v>0.9</v>
      </c>
      <c r="AU24" s="576">
        <v>0.7</v>
      </c>
      <c r="AV24" s="572">
        <v>0</v>
      </c>
      <c r="AW24" s="574">
        <v>0.1</v>
      </c>
      <c r="AX24" s="576">
        <v>0.2</v>
      </c>
    </row>
    <row r="25" spans="1:50">
      <c r="A25" s="153"/>
      <c r="D25" s="143" t="s">
        <v>11</v>
      </c>
      <c r="E25" s="154">
        <f>B5*J5</f>
        <v>72</v>
      </c>
      <c r="F25" s="154">
        <f>B5*(D5+M5)</f>
        <v>153.00000000000003</v>
      </c>
      <c r="G25" s="153"/>
      <c r="H25" s="167"/>
      <c r="I25" s="167"/>
      <c r="J25" s="167"/>
      <c r="K25" s="167"/>
      <c r="L25" s="183" t="s">
        <v>46</v>
      </c>
      <c r="M25" s="178"/>
      <c r="N25" s="178"/>
      <c r="O25" s="178"/>
      <c r="P25" s="179"/>
      <c r="Q25" s="176"/>
      <c r="AN25" s="573"/>
      <c r="AO25" s="575"/>
      <c r="AP25" s="575"/>
      <c r="AQ25" s="575"/>
      <c r="AR25" s="575"/>
      <c r="AS25" s="575"/>
      <c r="AT25" s="575"/>
      <c r="AU25" s="577"/>
      <c r="AV25" s="573"/>
      <c r="AW25" s="575"/>
      <c r="AX25" s="577"/>
    </row>
    <row r="26" spans="1:50" ht="33.75">
      <c r="A26" s="153"/>
      <c r="D26" s="143" t="s">
        <v>47</v>
      </c>
      <c r="E26" s="154">
        <f>MIN(B12,B9,B11)*J10</f>
        <v>0</v>
      </c>
      <c r="F26" s="154">
        <f>MAX(B12,B9,B11)*(D9+M9)</f>
        <v>0</v>
      </c>
      <c r="G26" s="153"/>
      <c r="H26" s="153"/>
      <c r="I26" s="153"/>
      <c r="J26" s="153"/>
      <c r="K26" s="153"/>
      <c r="L26" s="174"/>
      <c r="M26" s="174" t="s">
        <v>48</v>
      </c>
      <c r="N26" s="174" t="s">
        <v>49</v>
      </c>
      <c r="O26" s="180" t="s">
        <v>50</v>
      </c>
      <c r="P26" s="181"/>
      <c r="Q26" s="176"/>
      <c r="AM26" s="163" t="s">
        <v>51</v>
      </c>
      <c r="AN26" s="572">
        <v>1.1000000000000001</v>
      </c>
      <c r="AO26" s="574">
        <v>1.2</v>
      </c>
      <c r="AP26" s="574">
        <v>1.1000000000000001</v>
      </c>
      <c r="AQ26" s="574">
        <v>1</v>
      </c>
      <c r="AR26" s="574">
        <v>1</v>
      </c>
      <c r="AS26" s="574">
        <v>1</v>
      </c>
      <c r="AT26" s="574">
        <v>1.1000000000000001</v>
      </c>
      <c r="AU26" s="576">
        <v>0.9</v>
      </c>
      <c r="AV26" s="572">
        <v>0</v>
      </c>
      <c r="AW26" s="574">
        <v>0.1</v>
      </c>
      <c r="AX26" s="576">
        <v>0.2</v>
      </c>
    </row>
    <row r="27" spans="1:50" ht="45">
      <c r="A27" s="153"/>
      <c r="D27" s="143" t="s">
        <v>52</v>
      </c>
      <c r="E27" s="154">
        <f>MIN(B7,B8,B10)*J10</f>
        <v>0</v>
      </c>
      <c r="F27" s="154">
        <f>MAX(B7,B8,B10)*(D7+M7)</f>
        <v>0</v>
      </c>
      <c r="G27" s="153"/>
      <c r="H27" s="153"/>
      <c r="I27" s="153"/>
      <c r="J27" s="153"/>
      <c r="K27" s="153"/>
      <c r="L27" s="174" t="s">
        <v>53</v>
      </c>
      <c r="M27" s="174">
        <v>70</v>
      </c>
      <c r="N27" s="174">
        <v>70</v>
      </c>
      <c r="O27" s="173">
        <f t="shared" ref="O27:O32" si="1">0.85*N27</f>
        <v>59.5</v>
      </c>
      <c r="P27" s="173"/>
      <c r="Q27" s="176"/>
      <c r="AN27" s="573"/>
      <c r="AO27" s="575"/>
      <c r="AP27" s="575"/>
      <c r="AQ27" s="575"/>
      <c r="AR27" s="575"/>
      <c r="AS27" s="575"/>
      <c r="AT27" s="575"/>
      <c r="AU27" s="577"/>
      <c r="AV27" s="573"/>
      <c r="AW27" s="575"/>
      <c r="AX27" s="577"/>
    </row>
    <row r="28" spans="1:50" ht="20.100000000000001" customHeight="1">
      <c r="A28" s="153"/>
      <c r="D28" s="153"/>
      <c r="E28" s="153"/>
      <c r="F28" s="153"/>
      <c r="G28" s="153"/>
      <c r="H28" s="153"/>
      <c r="I28" s="153"/>
      <c r="J28" s="153"/>
      <c r="K28" s="153"/>
      <c r="L28" s="174" t="s">
        <v>54</v>
      </c>
      <c r="M28" s="174">
        <v>110</v>
      </c>
      <c r="N28" s="174">
        <v>110</v>
      </c>
      <c r="O28" s="173">
        <f t="shared" si="1"/>
        <v>93.5</v>
      </c>
      <c r="P28" s="173"/>
      <c r="Q28" s="176"/>
      <c r="AM28" s="163" t="s">
        <v>55</v>
      </c>
      <c r="AN28" s="572">
        <v>1.2</v>
      </c>
      <c r="AO28" s="574">
        <v>1.4</v>
      </c>
      <c r="AP28" s="574">
        <v>1.2</v>
      </c>
      <c r="AQ28" s="574">
        <v>1.1000000000000001</v>
      </c>
      <c r="AR28" s="574">
        <v>1</v>
      </c>
      <c r="AS28" s="574">
        <v>1</v>
      </c>
      <c r="AT28" s="574">
        <v>0.9</v>
      </c>
      <c r="AU28" s="576">
        <v>0.7</v>
      </c>
      <c r="AV28" s="572">
        <v>0</v>
      </c>
      <c r="AW28" s="574">
        <v>0.1</v>
      </c>
      <c r="AX28" s="576">
        <v>0.2</v>
      </c>
    </row>
    <row r="29" spans="1:50">
      <c r="A29" s="153"/>
      <c r="D29" s="153"/>
      <c r="E29" s="153"/>
      <c r="F29" s="153"/>
      <c r="G29" s="153"/>
      <c r="H29" s="153"/>
      <c r="I29" s="153"/>
      <c r="J29" s="153"/>
      <c r="K29" s="153"/>
      <c r="L29" s="174" t="s">
        <v>56</v>
      </c>
      <c r="M29" s="174">
        <v>180</v>
      </c>
      <c r="N29" s="174">
        <v>180</v>
      </c>
      <c r="O29" s="173">
        <f t="shared" si="1"/>
        <v>153</v>
      </c>
      <c r="P29" s="182">
        <v>0.56000000000000005</v>
      </c>
      <c r="Q29" s="184">
        <f>O29*P29</f>
        <v>85.68</v>
      </c>
      <c r="AN29" s="573"/>
      <c r="AO29" s="575"/>
      <c r="AP29" s="575"/>
      <c r="AQ29" s="575"/>
      <c r="AR29" s="575"/>
      <c r="AS29" s="575"/>
      <c r="AT29" s="575"/>
      <c r="AU29" s="577"/>
      <c r="AV29" s="573"/>
      <c r="AW29" s="575"/>
      <c r="AX29" s="577"/>
    </row>
    <row r="30" spans="1:50">
      <c r="A30" s="153"/>
      <c r="D30" s="153"/>
      <c r="E30" s="153"/>
      <c r="F30" s="153"/>
      <c r="G30" s="153"/>
      <c r="H30" s="153"/>
      <c r="I30" s="153"/>
      <c r="J30" s="153"/>
      <c r="K30" s="153"/>
      <c r="L30" s="174" t="s">
        <v>57</v>
      </c>
      <c r="M30" s="174">
        <v>250</v>
      </c>
      <c r="N30" s="174">
        <v>250</v>
      </c>
      <c r="O30" s="173">
        <f t="shared" si="1"/>
        <v>212.5</v>
      </c>
      <c r="P30" s="173"/>
      <c r="Q30" s="176"/>
      <c r="AM30" s="163" t="s">
        <v>58</v>
      </c>
      <c r="AN30" s="572">
        <v>1.2</v>
      </c>
      <c r="AO30" s="574">
        <v>1.3</v>
      </c>
      <c r="AP30" s="574">
        <v>1.2</v>
      </c>
      <c r="AQ30" s="574">
        <v>1.1000000000000001</v>
      </c>
      <c r="AR30" s="574">
        <v>1</v>
      </c>
      <c r="AS30" s="574">
        <v>1</v>
      </c>
      <c r="AT30" s="574">
        <v>1.1000000000000001</v>
      </c>
      <c r="AU30" s="576">
        <v>0.9</v>
      </c>
      <c r="AV30" s="572">
        <v>0</v>
      </c>
      <c r="AW30" s="574">
        <v>0.1</v>
      </c>
      <c r="AX30" s="576">
        <v>0.2</v>
      </c>
    </row>
    <row r="31" spans="1:50" ht="45">
      <c r="A31" s="153"/>
      <c r="D31" s="143" t="s">
        <v>39</v>
      </c>
      <c r="E31" s="143" t="s">
        <v>11</v>
      </c>
      <c r="F31" s="143" t="s">
        <v>47</v>
      </c>
      <c r="G31" s="143" t="s">
        <v>52</v>
      </c>
      <c r="H31" s="153"/>
      <c r="I31" s="153"/>
      <c r="J31" s="153"/>
      <c r="K31" s="153"/>
      <c r="L31" s="174" t="s">
        <v>59</v>
      </c>
      <c r="M31" s="174">
        <v>330</v>
      </c>
      <c r="N31" s="174">
        <v>330</v>
      </c>
      <c r="O31" s="173">
        <f t="shared" si="1"/>
        <v>280.5</v>
      </c>
      <c r="P31" s="173"/>
      <c r="Q31" s="176"/>
      <c r="AN31" s="573"/>
      <c r="AO31" s="575"/>
      <c r="AP31" s="575"/>
      <c r="AQ31" s="575"/>
      <c r="AR31" s="575"/>
      <c r="AS31" s="575"/>
      <c r="AT31" s="575"/>
      <c r="AU31" s="577"/>
      <c r="AV31" s="573"/>
      <c r="AW31" s="575"/>
      <c r="AX31" s="577"/>
    </row>
    <row r="32" spans="1:50" ht="33.75">
      <c r="A32" s="153"/>
      <c r="D32" s="143" t="s">
        <v>60</v>
      </c>
      <c r="E32" s="154">
        <f>B5*J5</f>
        <v>72</v>
      </c>
      <c r="F32" s="154">
        <f>MIN(B12,B9,B11)*J10</f>
        <v>0</v>
      </c>
      <c r="G32" s="154">
        <f>MIN(B7,B8,B10)*J10</f>
        <v>0</v>
      </c>
      <c r="H32" s="153"/>
      <c r="I32" s="153"/>
      <c r="J32" s="153"/>
      <c r="K32" s="153"/>
      <c r="L32" s="174" t="s">
        <v>61</v>
      </c>
      <c r="M32" s="174">
        <v>420</v>
      </c>
      <c r="N32" s="174">
        <v>420</v>
      </c>
      <c r="O32" s="173">
        <f t="shared" si="1"/>
        <v>357</v>
      </c>
      <c r="P32" s="173"/>
      <c r="Q32" s="176"/>
      <c r="AM32" s="158" t="s">
        <v>62</v>
      </c>
      <c r="AN32" s="572">
        <v>1</v>
      </c>
      <c r="AO32" s="574">
        <v>1.1000000000000001</v>
      </c>
      <c r="AP32" s="574">
        <v>1</v>
      </c>
      <c r="AQ32" s="574">
        <v>1</v>
      </c>
      <c r="AR32" s="574">
        <v>1</v>
      </c>
      <c r="AS32" s="574">
        <v>0.9</v>
      </c>
      <c r="AT32" s="574">
        <v>0.9</v>
      </c>
      <c r="AU32" s="576">
        <v>0.9</v>
      </c>
      <c r="AV32" s="572">
        <v>0</v>
      </c>
      <c r="AW32" s="574">
        <v>0.1</v>
      </c>
      <c r="AX32" s="576">
        <v>0.2</v>
      </c>
    </row>
    <row r="33" spans="1:50">
      <c r="A33" s="153"/>
      <c r="B33" s="153"/>
      <c r="C33" s="153"/>
      <c r="D33" s="153"/>
      <c r="E33" s="153"/>
      <c r="F33" s="153"/>
      <c r="G33" s="153"/>
      <c r="H33" s="153"/>
      <c r="I33" s="153"/>
      <c r="J33" s="153"/>
      <c r="K33" s="153"/>
      <c r="L33" s="160" t="s">
        <v>63</v>
      </c>
      <c r="M33" s="160" t="s">
        <v>64</v>
      </c>
      <c r="N33" s="160" t="s">
        <v>64</v>
      </c>
      <c r="O33" s="174" t="s">
        <v>65</v>
      </c>
      <c r="P33" s="174"/>
      <c r="Q33" s="176"/>
      <c r="AN33" s="573"/>
      <c r="AO33" s="575"/>
      <c r="AP33" s="575"/>
      <c r="AQ33" s="575"/>
      <c r="AR33" s="575"/>
      <c r="AS33" s="575"/>
      <c r="AT33" s="575"/>
      <c r="AU33" s="577"/>
      <c r="AV33" s="573"/>
      <c r="AW33" s="575"/>
      <c r="AX33" s="577"/>
    </row>
    <row r="34" spans="1:50">
      <c r="A34" s="153"/>
      <c r="B34" s="153"/>
      <c r="C34" s="153"/>
      <c r="D34" s="153"/>
      <c r="E34" s="153"/>
      <c r="F34" s="153"/>
      <c r="G34" s="153"/>
      <c r="H34" s="153"/>
      <c r="I34" s="153"/>
      <c r="J34" s="153"/>
      <c r="K34" s="153"/>
      <c r="L34" s="153"/>
      <c r="M34" s="153"/>
      <c r="N34" s="153"/>
      <c r="O34" s="153"/>
      <c r="P34" s="153"/>
      <c r="AM34" s="158" t="s">
        <v>66</v>
      </c>
      <c r="AN34" s="572">
        <v>0.9</v>
      </c>
      <c r="AO34" s="574">
        <v>1</v>
      </c>
      <c r="AP34" s="574">
        <v>1</v>
      </c>
      <c r="AQ34" s="574">
        <v>1</v>
      </c>
      <c r="AR34" s="574">
        <v>1</v>
      </c>
      <c r="AS34" s="574">
        <v>1</v>
      </c>
      <c r="AT34" s="574">
        <v>1.1000000000000001</v>
      </c>
      <c r="AU34" s="576">
        <v>1.1000000000000001</v>
      </c>
      <c r="AV34" s="572">
        <v>0</v>
      </c>
      <c r="AW34" s="574">
        <v>0</v>
      </c>
      <c r="AX34" s="576">
        <v>0</v>
      </c>
    </row>
    <row r="35" spans="1:50">
      <c r="A35" s="153"/>
      <c r="B35" s="153"/>
      <c r="C35" s="153"/>
      <c r="D35" s="153"/>
      <c r="E35" s="153"/>
      <c r="F35" s="153"/>
      <c r="G35" s="153"/>
      <c r="H35" s="153"/>
      <c r="I35" s="153"/>
      <c r="J35" s="153"/>
      <c r="K35" s="153"/>
      <c r="L35" s="153"/>
      <c r="M35" s="153"/>
      <c r="N35" s="153"/>
      <c r="O35" s="153"/>
      <c r="P35" s="153"/>
      <c r="AN35" s="573"/>
      <c r="AO35" s="575"/>
      <c r="AP35" s="575"/>
      <c r="AQ35" s="575"/>
      <c r="AR35" s="575"/>
      <c r="AS35" s="575"/>
      <c r="AT35" s="575"/>
      <c r="AU35" s="577"/>
      <c r="AV35" s="573"/>
      <c r="AW35" s="575"/>
      <c r="AX35" s="577"/>
    </row>
    <row r="36" spans="1:50">
      <c r="A36" s="153"/>
      <c r="B36" s="153"/>
      <c r="C36" s="153"/>
      <c r="D36" s="153"/>
      <c r="E36" s="153"/>
      <c r="F36" s="153"/>
      <c r="G36" s="153"/>
      <c r="H36" s="153"/>
      <c r="I36" s="153"/>
      <c r="J36" s="153"/>
      <c r="K36" s="153"/>
      <c r="L36" s="153"/>
      <c r="M36" s="153"/>
      <c r="N36" s="153"/>
      <c r="O36" s="153"/>
      <c r="P36" s="153"/>
      <c r="AM36" s="158" t="s">
        <v>67</v>
      </c>
      <c r="AN36" s="572">
        <v>1.2</v>
      </c>
      <c r="AO36" s="574">
        <v>1.5</v>
      </c>
      <c r="AP36" s="574">
        <v>1.2</v>
      </c>
      <c r="AQ36" s="574">
        <v>1.1000000000000001</v>
      </c>
      <c r="AR36" s="574">
        <v>1</v>
      </c>
      <c r="AS36" s="574">
        <v>0.9</v>
      </c>
      <c r="AT36" s="574">
        <v>0.8</v>
      </c>
      <c r="AU36" s="576">
        <v>0.7</v>
      </c>
      <c r="AV36" s="572">
        <v>0</v>
      </c>
      <c r="AW36" s="574">
        <v>0.4</v>
      </c>
      <c r="AX36" s="576">
        <v>0.8</v>
      </c>
    </row>
    <row r="37" spans="1:50">
      <c r="A37" s="153"/>
      <c r="B37" s="153"/>
      <c r="C37" s="153"/>
      <c r="D37" s="153"/>
      <c r="E37" s="153"/>
      <c r="F37" s="153"/>
      <c r="G37" s="153"/>
      <c r="H37" s="153"/>
      <c r="I37" s="153"/>
      <c r="J37" s="153"/>
      <c r="K37" s="153"/>
      <c r="L37" s="153"/>
      <c r="M37" s="153"/>
      <c r="N37" s="153"/>
      <c r="O37" s="153"/>
      <c r="P37" s="153"/>
      <c r="AN37" s="573"/>
      <c r="AO37" s="575"/>
      <c r="AP37" s="575"/>
      <c r="AQ37" s="575"/>
      <c r="AR37" s="575"/>
      <c r="AS37" s="575"/>
      <c r="AT37" s="575"/>
      <c r="AU37" s="577"/>
      <c r="AV37" s="573"/>
      <c r="AW37" s="575"/>
      <c r="AX37" s="577"/>
    </row>
    <row r="38" spans="1:50">
      <c r="A38" s="153"/>
      <c r="B38" s="153"/>
      <c r="C38" s="153"/>
      <c r="D38" s="153"/>
      <c r="E38" s="153"/>
      <c r="F38" s="153"/>
      <c r="G38" s="153"/>
      <c r="H38" s="153"/>
      <c r="I38" s="153"/>
      <c r="J38" s="153"/>
      <c r="K38" s="153"/>
      <c r="L38" s="153"/>
      <c r="M38" s="153"/>
      <c r="N38" s="153"/>
      <c r="O38" s="153"/>
      <c r="P38" s="153"/>
      <c r="AM38" s="158" t="s">
        <v>68</v>
      </c>
      <c r="AN38" s="572">
        <v>1.1000000000000001</v>
      </c>
      <c r="AO38" s="574">
        <v>1.4</v>
      </c>
      <c r="AP38" s="574">
        <v>1.2</v>
      </c>
      <c r="AQ38" s="574">
        <v>1</v>
      </c>
      <c r="AR38" s="574">
        <v>1</v>
      </c>
      <c r="AS38" s="574">
        <v>1</v>
      </c>
      <c r="AT38" s="574">
        <v>1.2</v>
      </c>
      <c r="AU38" s="576">
        <v>1.1000000000000001</v>
      </c>
      <c r="AV38" s="572">
        <v>0</v>
      </c>
      <c r="AW38" s="574">
        <v>0.2</v>
      </c>
      <c r="AX38" s="576">
        <v>0.5</v>
      </c>
    </row>
    <row r="39" spans="1:50">
      <c r="A39" s="153"/>
      <c r="B39" s="153"/>
      <c r="C39" s="153"/>
      <c r="D39" s="153"/>
      <c r="E39" s="153"/>
      <c r="F39" s="153"/>
      <c r="G39" s="153"/>
      <c r="H39" s="153"/>
      <c r="I39" s="153"/>
      <c r="J39" s="153"/>
      <c r="K39" s="153"/>
      <c r="L39" s="153"/>
      <c r="M39" s="153"/>
      <c r="N39" s="153"/>
      <c r="O39" s="153"/>
      <c r="P39" s="153"/>
      <c r="AN39" s="573"/>
      <c r="AO39" s="575"/>
      <c r="AP39" s="575"/>
      <c r="AQ39" s="575"/>
      <c r="AR39" s="575"/>
      <c r="AS39" s="575"/>
      <c r="AT39" s="575"/>
      <c r="AU39" s="577"/>
      <c r="AV39" s="573"/>
      <c r="AW39" s="575"/>
      <c r="AX39" s="577"/>
    </row>
    <row r="40" spans="1:50">
      <c r="A40" s="153"/>
      <c r="B40" s="153"/>
      <c r="C40" s="153"/>
      <c r="D40" s="153"/>
      <c r="E40" s="153"/>
      <c r="F40" s="153"/>
      <c r="G40" s="153"/>
      <c r="H40" s="153"/>
      <c r="I40" s="153"/>
      <c r="J40" s="153"/>
      <c r="K40" s="153"/>
      <c r="L40" s="153"/>
      <c r="M40" s="153"/>
      <c r="N40" s="153"/>
      <c r="O40" s="153"/>
      <c r="P40" s="153"/>
      <c r="AM40" s="158" t="s">
        <v>69</v>
      </c>
      <c r="AN40" s="572">
        <v>1.1000000000000001</v>
      </c>
      <c r="AO40" s="574">
        <v>1.3</v>
      </c>
      <c r="AP40" s="574">
        <v>1.2</v>
      </c>
      <c r="AQ40" s="574">
        <v>1.1000000000000001</v>
      </c>
      <c r="AR40" s="574">
        <v>1</v>
      </c>
      <c r="AS40" s="574">
        <v>1</v>
      </c>
      <c r="AT40" s="574">
        <v>0.9</v>
      </c>
      <c r="AU40" s="576">
        <v>0.8</v>
      </c>
      <c r="AV40" s="572">
        <v>0</v>
      </c>
      <c r="AW40" s="574">
        <v>0.3</v>
      </c>
      <c r="AX40" s="576">
        <v>0.5</v>
      </c>
    </row>
    <row r="41" spans="1:50">
      <c r="A41" s="153"/>
      <c r="B41" s="153"/>
      <c r="C41" s="153"/>
      <c r="D41" s="153"/>
      <c r="E41" s="153"/>
      <c r="F41" s="153"/>
      <c r="G41" s="153"/>
      <c r="H41" s="153"/>
      <c r="I41" s="153"/>
      <c r="J41" s="153"/>
      <c r="K41" s="153"/>
      <c r="L41" s="153"/>
      <c r="M41" s="153"/>
      <c r="N41" s="153"/>
      <c r="O41" s="153"/>
      <c r="P41" s="153"/>
      <c r="AN41" s="573"/>
      <c r="AO41" s="575"/>
      <c r="AP41" s="575"/>
      <c r="AQ41" s="575"/>
      <c r="AR41" s="575"/>
      <c r="AS41" s="575"/>
      <c r="AT41" s="575"/>
      <c r="AU41" s="577"/>
      <c r="AV41" s="573"/>
      <c r="AW41" s="575"/>
      <c r="AX41" s="577"/>
    </row>
    <row r="42" spans="1:50">
      <c r="A42" s="153"/>
      <c r="B42" s="153"/>
      <c r="C42" s="153"/>
      <c r="D42" s="153"/>
      <c r="E42" s="153"/>
      <c r="F42" s="153"/>
      <c r="G42" s="153"/>
      <c r="H42" s="153"/>
      <c r="I42" s="153"/>
      <c r="J42" s="153"/>
      <c r="K42" s="153"/>
      <c r="L42" s="153"/>
      <c r="M42" s="153"/>
      <c r="N42" s="153"/>
      <c r="O42" s="153"/>
      <c r="P42" s="153"/>
      <c r="AM42" s="158" t="s">
        <v>70</v>
      </c>
      <c r="AN42" s="572">
        <v>1</v>
      </c>
      <c r="AO42" s="574">
        <v>1.2</v>
      </c>
      <c r="AP42" s="574">
        <v>1.2</v>
      </c>
      <c r="AQ42" s="574">
        <v>1</v>
      </c>
      <c r="AR42" s="574">
        <v>1</v>
      </c>
      <c r="AS42" s="574">
        <v>1</v>
      </c>
      <c r="AT42" s="574">
        <v>1.1000000000000001</v>
      </c>
      <c r="AU42" s="576">
        <v>1</v>
      </c>
      <c r="AV42" s="572">
        <v>0</v>
      </c>
      <c r="AW42" s="574">
        <v>0.1</v>
      </c>
      <c r="AX42" s="576">
        <v>0.3</v>
      </c>
    </row>
    <row r="43" spans="1:50">
      <c r="A43" s="153"/>
      <c r="B43" s="153"/>
      <c r="C43" s="153"/>
      <c r="D43" s="153"/>
      <c r="E43" s="153"/>
      <c r="F43" s="153"/>
      <c r="G43" s="153"/>
      <c r="H43" s="153"/>
      <c r="I43" s="153"/>
      <c r="J43" s="153"/>
      <c r="K43" s="153"/>
      <c r="L43" s="153"/>
      <c r="M43" s="153"/>
      <c r="N43" s="153"/>
      <c r="O43" s="153"/>
      <c r="P43" s="153"/>
      <c r="AN43" s="573"/>
      <c r="AO43" s="575"/>
      <c r="AP43" s="575"/>
      <c r="AQ43" s="575"/>
      <c r="AR43" s="575"/>
      <c r="AS43" s="575"/>
      <c r="AT43" s="575"/>
      <c r="AU43" s="577"/>
      <c r="AV43" s="573"/>
      <c r="AW43" s="575"/>
      <c r="AX43" s="577"/>
    </row>
    <row r="44" spans="1:50">
      <c r="A44" s="153"/>
      <c r="B44" s="153"/>
      <c r="C44" s="153"/>
      <c r="D44" s="153"/>
      <c r="E44" s="153"/>
      <c r="F44" s="153"/>
      <c r="G44" s="153"/>
      <c r="H44" s="153"/>
      <c r="I44" s="153"/>
      <c r="J44" s="153"/>
      <c r="K44" s="153"/>
      <c r="L44" s="153"/>
      <c r="M44" s="153"/>
      <c r="N44" s="153"/>
      <c r="O44" s="153"/>
      <c r="P44" s="153"/>
      <c r="AM44" s="158" t="s">
        <v>71</v>
      </c>
      <c r="AN44" s="572">
        <v>1.1000000000000001</v>
      </c>
      <c r="AO44" s="574">
        <v>1.2</v>
      </c>
      <c r="AP44" s="574">
        <v>1.1000000000000001</v>
      </c>
      <c r="AQ44" s="574">
        <v>1.1000000000000001</v>
      </c>
      <c r="AR44" s="574">
        <v>1</v>
      </c>
      <c r="AS44" s="574">
        <v>1</v>
      </c>
      <c r="AT44" s="574">
        <v>1</v>
      </c>
      <c r="AU44" s="576">
        <v>0.9</v>
      </c>
      <c r="AV44" s="572">
        <v>0</v>
      </c>
      <c r="AW44" s="574">
        <v>0.1</v>
      </c>
      <c r="AX44" s="576">
        <v>0.3</v>
      </c>
    </row>
    <row r="45" spans="1:50">
      <c r="A45" s="153"/>
      <c r="B45" s="153"/>
      <c r="C45" s="153"/>
      <c r="D45" s="153"/>
      <c r="E45" s="153"/>
      <c r="F45" s="153"/>
      <c r="G45" s="153"/>
      <c r="H45" s="153"/>
      <c r="I45" s="153"/>
      <c r="J45" s="153"/>
      <c r="K45" s="153"/>
      <c r="L45" s="153"/>
      <c r="M45" s="153"/>
      <c r="N45" s="153"/>
      <c r="O45" s="153"/>
      <c r="P45" s="153"/>
      <c r="AN45" s="573"/>
      <c r="AO45" s="575"/>
      <c r="AP45" s="575"/>
      <c r="AQ45" s="575"/>
      <c r="AR45" s="575"/>
      <c r="AS45" s="575"/>
      <c r="AT45" s="575"/>
      <c r="AU45" s="577"/>
      <c r="AV45" s="573"/>
      <c r="AW45" s="575"/>
      <c r="AX45" s="577"/>
    </row>
    <row r="46" spans="1:50">
      <c r="A46" s="153"/>
      <c r="B46" s="153"/>
      <c r="C46" s="153"/>
      <c r="D46" s="153"/>
      <c r="E46" s="153"/>
      <c r="F46" s="153"/>
      <c r="G46" s="153"/>
      <c r="H46" s="153"/>
      <c r="I46" s="153"/>
      <c r="J46" s="153"/>
      <c r="K46" s="153"/>
      <c r="L46" s="153"/>
      <c r="M46" s="153"/>
      <c r="N46" s="153"/>
      <c r="O46" s="153"/>
      <c r="P46" s="153"/>
      <c r="AM46" s="158" t="s">
        <v>72</v>
      </c>
      <c r="AN46" s="572">
        <v>1</v>
      </c>
      <c r="AO46" s="574">
        <v>1.1000000000000001</v>
      </c>
      <c r="AP46" s="574">
        <v>1.1000000000000001</v>
      </c>
      <c r="AQ46" s="574">
        <v>1</v>
      </c>
      <c r="AR46" s="574">
        <v>1</v>
      </c>
      <c r="AS46" s="574">
        <v>1</v>
      </c>
      <c r="AT46" s="574">
        <v>1.1000000000000001</v>
      </c>
      <c r="AU46" s="576">
        <v>1</v>
      </c>
      <c r="AV46" s="572">
        <v>0</v>
      </c>
      <c r="AW46" s="574">
        <v>0.1</v>
      </c>
      <c r="AX46" s="576">
        <v>0.2</v>
      </c>
    </row>
    <row r="47" spans="1:50">
      <c r="A47" s="153"/>
      <c r="B47" s="153"/>
      <c r="C47" s="153"/>
      <c r="D47" s="153"/>
      <c r="E47" s="153"/>
      <c r="F47" s="153"/>
      <c r="G47" s="153"/>
      <c r="H47" s="153"/>
      <c r="I47" s="153"/>
      <c r="J47" s="153"/>
      <c r="K47" s="153"/>
      <c r="L47" s="153"/>
      <c r="M47" s="153"/>
      <c r="N47" s="153"/>
      <c r="O47" s="153"/>
      <c r="P47" s="153"/>
      <c r="AN47" s="573"/>
      <c r="AO47" s="575"/>
      <c r="AP47" s="575"/>
      <c r="AQ47" s="575"/>
      <c r="AR47" s="575"/>
      <c r="AS47" s="575"/>
      <c r="AT47" s="575"/>
      <c r="AU47" s="577"/>
      <c r="AV47" s="573"/>
      <c r="AW47" s="575"/>
      <c r="AX47" s="577"/>
    </row>
    <row r="48" spans="1:50">
      <c r="A48" s="153"/>
      <c r="B48" s="153"/>
      <c r="C48" s="153"/>
      <c r="D48" s="153"/>
      <c r="E48" s="153"/>
      <c r="F48" s="153"/>
      <c r="G48" s="153"/>
      <c r="H48" s="153"/>
      <c r="I48" s="153"/>
      <c r="J48" s="153"/>
      <c r="K48" s="153"/>
      <c r="L48" s="153"/>
      <c r="M48" s="153"/>
      <c r="N48" s="186" t="s">
        <v>73</v>
      </c>
      <c r="O48" s="153"/>
      <c r="P48" s="153"/>
    </row>
    <row r="49" spans="1:50">
      <c r="A49" s="153"/>
      <c r="B49" s="153"/>
      <c r="C49" s="153"/>
      <c r="D49" s="153"/>
      <c r="E49" s="153"/>
      <c r="F49" s="153"/>
      <c r="G49" s="153"/>
      <c r="H49" s="153"/>
      <c r="I49" s="153"/>
      <c r="J49" s="153"/>
      <c r="K49" s="153"/>
      <c r="L49" s="153"/>
      <c r="M49" s="153"/>
      <c r="N49" s="153" t="e">
        <f>VLOOKUP(#REF!,A5:M13,COLUMN(C4),FALSE)</f>
        <v>#REF!</v>
      </c>
      <c r="O49" s="153"/>
      <c r="P49" s="153">
        <f>HLOOKUP('Tableau 1 Besoins'!Q55,C2:M3,2,FALSE)</f>
        <v>5</v>
      </c>
    </row>
    <row r="50" spans="1:50">
      <c r="A50" s="153"/>
      <c r="B50" s="153"/>
      <c r="C50" s="153"/>
      <c r="D50" s="153"/>
      <c r="E50" s="153"/>
      <c r="F50" s="153"/>
      <c r="G50" s="153"/>
      <c r="H50" s="153"/>
      <c r="I50" s="153"/>
      <c r="J50" s="153"/>
      <c r="K50" s="153"/>
      <c r="L50" s="153"/>
      <c r="M50" s="153"/>
      <c r="N50" s="153"/>
      <c r="O50" s="153"/>
      <c r="P50" s="153"/>
      <c r="AN50" s="169">
        <f t="shared" ref="AN50:AX50" si="2">AVERAGE(AN8:AN47)</f>
        <v>1.088888888888889</v>
      </c>
      <c r="AO50" s="169">
        <f t="shared" si="2"/>
        <v>1.25</v>
      </c>
      <c r="AP50" s="169">
        <f t="shared" si="2"/>
        <v>1.1499999999999999</v>
      </c>
      <c r="AQ50" s="169">
        <f t="shared" si="2"/>
        <v>1.0499999999999998</v>
      </c>
      <c r="AR50" s="169">
        <f t="shared" si="2"/>
        <v>1</v>
      </c>
      <c r="AS50" s="169">
        <f t="shared" si="2"/>
        <v>0.98888888888888893</v>
      </c>
      <c r="AT50" s="169">
        <f t="shared" si="2"/>
        <v>1.0166666666666668</v>
      </c>
      <c r="AU50" s="169">
        <f t="shared" si="2"/>
        <v>0.89444444444444449</v>
      </c>
      <c r="AV50" s="169">
        <f t="shared" si="2"/>
        <v>0</v>
      </c>
      <c r="AW50" s="169">
        <f t="shared" si="2"/>
        <v>0.13333333333333336</v>
      </c>
      <c r="AX50" s="169">
        <f t="shared" si="2"/>
        <v>0.27777777777777779</v>
      </c>
    </row>
    <row r="51" spans="1:50">
      <c r="A51" s="153"/>
      <c r="B51" s="153"/>
      <c r="C51" s="153"/>
      <c r="D51" s="153"/>
      <c r="E51" s="153"/>
      <c r="F51" s="153"/>
      <c r="G51" s="153"/>
      <c r="H51" s="153"/>
      <c r="I51" s="153"/>
      <c r="J51" s="153"/>
      <c r="K51" s="153"/>
      <c r="L51" s="153"/>
      <c r="M51" s="153"/>
      <c r="N51" s="153"/>
      <c r="O51" s="153"/>
      <c r="P51" s="153"/>
    </row>
    <row r="52" spans="1:50">
      <c r="A52" s="153"/>
      <c r="B52" s="153"/>
      <c r="C52" s="153"/>
      <c r="D52" s="153"/>
      <c r="E52" s="153"/>
      <c r="F52" s="153"/>
      <c r="G52" s="153"/>
      <c r="H52" s="153"/>
      <c r="I52" s="153"/>
      <c r="J52" s="153"/>
      <c r="K52" s="153"/>
      <c r="L52" s="153"/>
      <c r="M52" s="153"/>
      <c r="N52" s="153"/>
      <c r="O52" s="153"/>
      <c r="P52" s="153"/>
    </row>
    <row r="53" spans="1:50">
      <c r="A53" s="153"/>
      <c r="B53" s="153"/>
      <c r="C53" s="153"/>
      <c r="D53" s="153"/>
      <c r="E53" s="153"/>
      <c r="F53" s="153"/>
      <c r="G53" s="153"/>
      <c r="H53" s="153"/>
    </row>
    <row r="54" spans="1:50">
      <c r="A54" s="153"/>
      <c r="B54" s="153"/>
      <c r="C54" s="153"/>
      <c r="D54" s="153"/>
      <c r="E54" s="153"/>
      <c r="F54" s="153"/>
      <c r="G54" s="153"/>
      <c r="H54" s="153"/>
    </row>
    <row r="55" spans="1:50">
      <c r="A55" s="153"/>
      <c r="B55" s="153"/>
      <c r="C55" s="153"/>
      <c r="D55" s="153"/>
      <c r="E55" s="153"/>
      <c r="F55" s="153"/>
      <c r="G55" s="153"/>
      <c r="H55" s="153"/>
    </row>
    <row r="56" spans="1:50">
      <c r="A56" s="153"/>
      <c r="B56" s="153"/>
      <c r="C56" s="153"/>
      <c r="D56" s="153"/>
      <c r="E56" s="153"/>
      <c r="F56" s="153"/>
      <c r="G56" s="153"/>
      <c r="H56" s="153"/>
    </row>
    <row r="57" spans="1:50">
      <c r="A57" s="153"/>
      <c r="B57" s="153"/>
      <c r="C57" s="153"/>
      <c r="D57" s="153"/>
      <c r="E57" s="153"/>
      <c r="F57" s="153"/>
      <c r="G57" s="153"/>
      <c r="H57" s="153"/>
    </row>
    <row r="58" spans="1:50">
      <c r="A58" s="153"/>
      <c r="B58" s="153"/>
      <c r="C58" s="153"/>
      <c r="D58" s="153"/>
      <c r="E58" s="153"/>
      <c r="F58" s="153"/>
      <c r="G58" s="153"/>
      <c r="H58" s="153"/>
    </row>
    <row r="59" spans="1:50">
      <c r="A59" s="153"/>
      <c r="B59" s="153"/>
      <c r="C59" s="153"/>
      <c r="D59" s="153"/>
      <c r="E59" s="153"/>
      <c r="F59" s="153"/>
      <c r="G59" s="153"/>
      <c r="H59" s="153"/>
    </row>
    <row r="60" spans="1:50">
      <c r="A60" s="153"/>
      <c r="B60" s="153"/>
      <c r="C60" s="153"/>
      <c r="D60" s="153"/>
      <c r="E60" s="153"/>
      <c r="F60" s="153"/>
      <c r="G60" s="153"/>
      <c r="H60" s="153"/>
    </row>
    <row r="61" spans="1:50">
      <c r="A61" s="153"/>
      <c r="B61" s="153"/>
      <c r="C61" s="153"/>
      <c r="D61" s="153"/>
      <c r="E61" s="153"/>
      <c r="F61" s="153"/>
      <c r="G61" s="153"/>
      <c r="H61" s="153"/>
    </row>
    <row r="62" spans="1:50">
      <c r="A62" s="153"/>
      <c r="B62" s="153"/>
      <c r="C62" s="153"/>
      <c r="D62" s="153"/>
      <c r="E62" s="153"/>
      <c r="F62" s="153"/>
      <c r="G62" s="153"/>
      <c r="H62" s="153"/>
    </row>
    <row r="63" spans="1:50">
      <c r="A63" s="153"/>
      <c r="B63" s="153"/>
      <c r="C63" s="153"/>
      <c r="D63" s="153"/>
      <c r="E63" s="153"/>
      <c r="F63" s="153"/>
      <c r="G63" s="153"/>
      <c r="H63" s="153"/>
    </row>
    <row r="64" spans="1:50">
      <c r="A64" s="153"/>
      <c r="B64" s="153"/>
      <c r="C64" s="153"/>
      <c r="D64" s="153"/>
      <c r="E64" s="153"/>
      <c r="F64" s="153"/>
      <c r="G64" s="153"/>
      <c r="H64" s="153"/>
    </row>
    <row r="65" spans="1:23">
      <c r="A65" s="153"/>
      <c r="B65" s="153"/>
      <c r="C65" s="153"/>
      <c r="D65" s="153"/>
      <c r="E65" s="153"/>
      <c r="F65" s="153"/>
      <c r="G65" s="153"/>
      <c r="H65" s="153"/>
    </row>
    <row r="66" spans="1:23">
      <c r="A66" s="153"/>
      <c r="B66" s="153"/>
      <c r="C66" s="153"/>
      <c r="D66" s="153"/>
      <c r="E66" s="153"/>
      <c r="F66" s="153"/>
      <c r="G66" s="153"/>
      <c r="H66" s="153"/>
    </row>
    <row r="67" spans="1:23">
      <c r="A67" s="153"/>
      <c r="B67" s="153"/>
      <c r="C67" s="153"/>
      <c r="D67" s="153"/>
      <c r="E67" s="153"/>
      <c r="F67" s="153"/>
      <c r="G67" s="153"/>
      <c r="H67" s="153"/>
    </row>
    <row r="68" spans="1:23">
      <c r="A68" s="153"/>
      <c r="B68" s="153"/>
      <c r="C68" s="153"/>
      <c r="D68" s="153"/>
      <c r="E68" s="153"/>
      <c r="F68" s="153"/>
      <c r="G68" s="153"/>
      <c r="H68" s="153"/>
    </row>
    <row r="69" spans="1:23">
      <c r="A69" s="153"/>
      <c r="B69" s="153"/>
      <c r="C69" s="153"/>
      <c r="D69" s="153"/>
      <c r="E69" s="153"/>
      <c r="F69" s="153"/>
      <c r="G69" s="153"/>
      <c r="H69" s="153"/>
      <c r="I69" s="153"/>
      <c r="J69" s="153"/>
      <c r="K69" s="153"/>
      <c r="L69" s="153"/>
      <c r="M69" s="153"/>
      <c r="N69" s="153"/>
      <c r="O69" s="153"/>
      <c r="P69" s="153"/>
    </row>
    <row r="70" spans="1:23">
      <c r="A70" s="153"/>
      <c r="B70" s="153"/>
      <c r="C70" s="153"/>
      <c r="D70" s="153"/>
      <c r="E70" s="153"/>
      <c r="F70" s="153"/>
      <c r="G70" s="153"/>
      <c r="H70" s="153"/>
      <c r="I70" s="153"/>
      <c r="J70" s="153"/>
      <c r="K70" s="153"/>
      <c r="L70" s="153"/>
      <c r="M70" s="153"/>
      <c r="N70" s="153"/>
      <c r="O70" s="153"/>
      <c r="P70" s="153"/>
    </row>
    <row r="71" spans="1:23">
      <c r="A71" s="153"/>
      <c r="B71" s="153"/>
      <c r="C71" s="153"/>
      <c r="D71" s="153"/>
      <c r="E71" s="153"/>
      <c r="F71" s="153"/>
      <c r="G71" s="153"/>
      <c r="H71" s="153"/>
      <c r="I71" s="153"/>
      <c r="J71" s="153"/>
      <c r="K71" s="153"/>
      <c r="L71" s="153"/>
      <c r="M71" s="153"/>
      <c r="N71" s="153"/>
      <c r="O71" s="153"/>
      <c r="P71" s="153"/>
    </row>
    <row r="72" spans="1:23">
      <c r="A72" s="153"/>
      <c r="B72" s="153"/>
      <c r="C72" s="153"/>
      <c r="D72" s="153"/>
      <c r="E72" s="153"/>
      <c r="F72" s="153"/>
      <c r="G72" s="153"/>
      <c r="H72" s="153"/>
      <c r="I72" s="153"/>
      <c r="J72" s="153"/>
      <c r="K72" s="153"/>
      <c r="L72" s="153"/>
      <c r="M72" s="153"/>
      <c r="N72" s="153"/>
      <c r="O72" s="153"/>
      <c r="P72" s="153"/>
    </row>
    <row r="73" spans="1:23">
      <c r="A73" s="153"/>
      <c r="B73" s="153"/>
      <c r="C73" s="153"/>
      <c r="D73" s="153"/>
      <c r="E73" s="153"/>
      <c r="F73" s="153"/>
      <c r="G73" s="153"/>
      <c r="H73" s="153"/>
      <c r="I73" s="153"/>
      <c r="J73" s="153"/>
      <c r="K73" s="153"/>
      <c r="L73" s="153"/>
      <c r="M73" s="153"/>
      <c r="N73" s="153"/>
      <c r="O73" s="153"/>
      <c r="P73" s="153"/>
    </row>
    <row r="74" spans="1:23">
      <c r="A74" s="153"/>
      <c r="B74" s="153"/>
      <c r="C74" s="153"/>
      <c r="D74" s="153"/>
      <c r="E74" s="153"/>
      <c r="F74" s="153"/>
      <c r="G74" s="153"/>
      <c r="H74" s="153"/>
      <c r="I74" s="153"/>
      <c r="J74" s="153"/>
      <c r="K74" s="153"/>
      <c r="L74" s="153"/>
      <c r="M74" s="153"/>
      <c r="N74" s="153"/>
      <c r="O74" s="153"/>
      <c r="P74" s="153"/>
    </row>
    <row r="75" spans="1:23">
      <c r="A75" s="153"/>
      <c r="B75" s="153"/>
      <c r="C75" s="153"/>
      <c r="D75" s="153"/>
      <c r="E75" s="153"/>
      <c r="F75" s="153"/>
      <c r="G75" s="153"/>
      <c r="H75" s="153"/>
      <c r="I75" s="153"/>
      <c r="J75" s="153"/>
      <c r="K75" s="153"/>
      <c r="L75" s="153"/>
      <c r="M75" s="153"/>
      <c r="N75" s="153"/>
      <c r="O75" s="153"/>
      <c r="P75" s="153"/>
    </row>
    <row r="76" spans="1:23">
      <c r="A76" s="153"/>
      <c r="B76" s="153"/>
      <c r="C76" s="153"/>
    </row>
    <row r="77" spans="1:23">
      <c r="A77" s="153"/>
      <c r="B77" s="153"/>
      <c r="C77" s="153"/>
    </row>
    <row r="78" spans="1:23">
      <c r="A78" s="153"/>
      <c r="B78" s="153"/>
      <c r="C78" s="153"/>
    </row>
    <row r="79" spans="1:23">
      <c r="A79" s="153"/>
      <c r="B79" s="153"/>
      <c r="C79" s="153"/>
    </row>
    <row r="80" spans="1:23">
      <c r="A80" s="153"/>
      <c r="B80" s="153"/>
      <c r="C80" s="153"/>
      <c r="F80" s="160"/>
      <c r="G80" s="583" t="s">
        <v>74</v>
      </c>
      <c r="H80" s="583"/>
      <c r="I80" s="583"/>
      <c r="J80" s="583"/>
      <c r="K80" s="583"/>
      <c r="L80" s="583"/>
      <c r="M80" s="583"/>
      <c r="N80" s="583"/>
      <c r="O80" s="583"/>
      <c r="P80" s="165"/>
      <c r="Q80" s="165"/>
      <c r="R80" s="165"/>
      <c r="S80" s="165"/>
      <c r="T80" s="165"/>
      <c r="U80" s="165"/>
      <c r="V80" s="165"/>
      <c r="W80" s="165"/>
    </row>
    <row r="81" spans="1:15">
      <c r="A81" s="153"/>
      <c r="B81" s="153"/>
      <c r="C81" s="153"/>
      <c r="F81" s="160"/>
      <c r="G81" s="168" t="s">
        <v>0</v>
      </c>
      <c r="H81" s="168" t="s">
        <v>1</v>
      </c>
      <c r="I81" s="168" t="s">
        <v>2</v>
      </c>
      <c r="J81" s="168" t="s">
        <v>3</v>
      </c>
      <c r="K81" s="168" t="s">
        <v>4</v>
      </c>
      <c r="L81" s="168" t="s">
        <v>5</v>
      </c>
      <c r="M81" s="168" t="s">
        <v>6</v>
      </c>
      <c r="N81" s="168"/>
      <c r="O81" s="160" t="s">
        <v>7</v>
      </c>
    </row>
    <row r="82" spans="1:15">
      <c r="A82" s="153"/>
      <c r="B82" s="153"/>
      <c r="C82" s="153"/>
      <c r="F82" s="159" t="s">
        <v>75</v>
      </c>
      <c r="G82" s="159" t="s">
        <v>76</v>
      </c>
      <c r="H82" s="159" t="s">
        <v>76</v>
      </c>
      <c r="I82" s="159" t="s">
        <v>76</v>
      </c>
      <c r="J82" s="159" t="s">
        <v>76</v>
      </c>
      <c r="K82" s="159" t="s">
        <v>76</v>
      </c>
      <c r="L82" s="159" t="s">
        <v>76</v>
      </c>
      <c r="M82" s="159" t="s">
        <v>76</v>
      </c>
      <c r="N82" s="159"/>
      <c r="O82" s="159" t="s">
        <v>76</v>
      </c>
    </row>
    <row r="83" spans="1:15">
      <c r="A83" s="153"/>
      <c r="B83" s="153"/>
      <c r="C83" s="153"/>
      <c r="F83" s="170" t="s">
        <v>8</v>
      </c>
      <c r="G83" s="143">
        <v>57</v>
      </c>
      <c r="H83" s="143">
        <v>66</v>
      </c>
      <c r="I83" s="143">
        <v>62</v>
      </c>
      <c r="J83" s="143">
        <v>57</v>
      </c>
      <c r="K83" s="143">
        <v>50</v>
      </c>
      <c r="L83" s="143">
        <v>56</v>
      </c>
      <c r="M83" s="143">
        <v>63</v>
      </c>
      <c r="N83" s="143"/>
      <c r="O83" s="143">
        <v>40</v>
      </c>
    </row>
    <row r="84" spans="1:15">
      <c r="A84" s="153"/>
      <c r="B84" s="153"/>
      <c r="C84" s="153"/>
      <c r="F84" s="170" t="s">
        <v>9</v>
      </c>
      <c r="G84" s="143">
        <v>68</v>
      </c>
      <c r="H84" s="143">
        <v>77</v>
      </c>
      <c r="I84" s="143">
        <v>71</v>
      </c>
      <c r="J84" s="143" t="s">
        <v>77</v>
      </c>
      <c r="K84" s="143">
        <v>61</v>
      </c>
      <c r="L84" s="143">
        <v>64</v>
      </c>
      <c r="M84" s="143">
        <v>66</v>
      </c>
      <c r="N84" s="143"/>
      <c r="O84" s="143">
        <v>44</v>
      </c>
    </row>
    <row r="85" spans="1:15">
      <c r="A85" s="153"/>
      <c r="B85" s="153"/>
      <c r="C85" s="153"/>
      <c r="F85" s="170" t="s">
        <v>78</v>
      </c>
      <c r="G85" s="143" t="s">
        <v>77</v>
      </c>
      <c r="H85" s="143">
        <v>90</v>
      </c>
      <c r="I85" s="143">
        <v>81</v>
      </c>
      <c r="J85" s="143" t="s">
        <v>77</v>
      </c>
      <c r="K85" s="143" t="s">
        <v>77</v>
      </c>
      <c r="L85" s="143">
        <v>75</v>
      </c>
      <c r="M85" s="143">
        <v>68</v>
      </c>
      <c r="N85" s="143"/>
      <c r="O85" s="143">
        <v>54</v>
      </c>
    </row>
    <row r="86" spans="1:15">
      <c r="A86" s="153"/>
      <c r="B86" s="153"/>
      <c r="C86" s="153"/>
      <c r="F86" s="170" t="s">
        <v>79</v>
      </c>
      <c r="G86" s="143" t="s">
        <v>77</v>
      </c>
      <c r="H86" s="143">
        <v>125</v>
      </c>
      <c r="I86" s="143">
        <v>115</v>
      </c>
      <c r="J86" s="143" t="s">
        <v>77</v>
      </c>
      <c r="K86" s="143" t="s">
        <v>77</v>
      </c>
      <c r="L86" s="143">
        <v>109</v>
      </c>
      <c r="M86" s="143">
        <v>99</v>
      </c>
      <c r="N86" s="143"/>
      <c r="O86" s="143">
        <v>84</v>
      </c>
    </row>
    <row r="87" spans="1:15">
      <c r="A87" s="153"/>
      <c r="B87" s="153"/>
      <c r="C87" s="153"/>
      <c r="F87" s="170" t="s">
        <v>80</v>
      </c>
      <c r="G87" s="143" t="s">
        <v>77</v>
      </c>
      <c r="H87" s="143" t="s">
        <v>77</v>
      </c>
      <c r="I87" s="143">
        <v>133</v>
      </c>
      <c r="J87" s="143" t="s">
        <v>77</v>
      </c>
      <c r="K87" s="143" t="s">
        <v>77</v>
      </c>
      <c r="L87" s="143">
        <v>117</v>
      </c>
      <c r="M87" s="143">
        <v>107</v>
      </c>
      <c r="N87" s="143"/>
      <c r="O87" s="143">
        <v>92</v>
      </c>
    </row>
    <row r="88" spans="1:15">
      <c r="A88" s="153"/>
      <c r="B88" s="153"/>
      <c r="C88" s="153"/>
    </row>
    <row r="89" spans="1:15">
      <c r="A89" s="153"/>
      <c r="B89" s="153"/>
      <c r="C89" s="153"/>
    </row>
    <row r="90" spans="1:15">
      <c r="A90" s="153"/>
      <c r="B90" s="153"/>
      <c r="C90" s="153"/>
      <c r="F90" s="160"/>
      <c r="G90" s="583" t="s">
        <v>81</v>
      </c>
      <c r="H90" s="583"/>
      <c r="I90" s="583"/>
      <c r="J90" s="583"/>
      <c r="K90" s="583"/>
      <c r="L90" s="583"/>
      <c r="M90" s="583"/>
      <c r="N90" s="583"/>
      <c r="O90" s="583"/>
    </row>
    <row r="91" spans="1:15">
      <c r="A91" s="153"/>
      <c r="B91" s="153"/>
      <c r="C91" s="153"/>
      <c r="F91" s="160"/>
      <c r="G91" s="168" t="s">
        <v>0</v>
      </c>
      <c r="H91" s="168" t="s">
        <v>1</v>
      </c>
      <c r="I91" s="168" t="s">
        <v>2</v>
      </c>
      <c r="J91" s="168" t="s">
        <v>3</v>
      </c>
      <c r="K91" s="168" t="s">
        <v>4</v>
      </c>
      <c r="L91" s="168" t="s">
        <v>5</v>
      </c>
      <c r="M91" s="168" t="s">
        <v>6</v>
      </c>
      <c r="N91" s="168"/>
      <c r="O91" s="160" t="s">
        <v>7</v>
      </c>
    </row>
    <row r="92" spans="1:15">
      <c r="A92" s="153"/>
      <c r="B92" s="153"/>
      <c r="C92" s="153"/>
      <c r="F92" s="159" t="s">
        <v>75</v>
      </c>
      <c r="G92" s="159" t="s">
        <v>76</v>
      </c>
      <c r="H92" s="159" t="s">
        <v>76</v>
      </c>
      <c r="I92" s="159" t="s">
        <v>76</v>
      </c>
      <c r="J92" s="159" t="s">
        <v>76</v>
      </c>
      <c r="K92" s="159" t="s">
        <v>76</v>
      </c>
      <c r="L92" s="159" t="s">
        <v>76</v>
      </c>
      <c r="M92" s="159" t="s">
        <v>76</v>
      </c>
      <c r="N92" s="159"/>
      <c r="O92" s="159" t="s">
        <v>76</v>
      </c>
    </row>
    <row r="93" spans="1:15">
      <c r="A93" s="153"/>
      <c r="B93" s="153"/>
      <c r="C93" s="153"/>
      <c r="F93" s="170" t="s">
        <v>8</v>
      </c>
      <c r="G93" s="143">
        <v>57</v>
      </c>
      <c r="H93" s="143">
        <v>66</v>
      </c>
      <c r="I93" s="143">
        <v>62</v>
      </c>
      <c r="J93" s="143">
        <v>57</v>
      </c>
      <c r="K93" s="143">
        <v>50</v>
      </c>
      <c r="L93" s="143">
        <v>56</v>
      </c>
      <c r="M93" s="143">
        <v>63</v>
      </c>
      <c r="N93" s="143"/>
      <c r="O93" s="143">
        <v>40</v>
      </c>
    </row>
    <row r="94" spans="1:15">
      <c r="A94" s="153"/>
      <c r="B94" s="153"/>
      <c r="C94" s="153"/>
      <c r="F94" s="170" t="s">
        <v>9</v>
      </c>
      <c r="G94" s="143">
        <v>68</v>
      </c>
      <c r="H94" s="143">
        <v>77</v>
      </c>
      <c r="I94" s="143">
        <v>71</v>
      </c>
      <c r="J94" s="143" t="s">
        <v>77</v>
      </c>
      <c r="K94" s="143">
        <v>61</v>
      </c>
      <c r="L94" s="143">
        <v>64</v>
      </c>
      <c r="M94" s="143">
        <v>66</v>
      </c>
      <c r="N94" s="143"/>
      <c r="O94" s="143">
        <v>44</v>
      </c>
    </row>
    <row r="95" spans="1:15">
      <c r="A95" s="153"/>
      <c r="B95" s="153"/>
      <c r="C95" s="153"/>
      <c r="F95" s="170" t="s">
        <v>78</v>
      </c>
      <c r="G95" s="143" t="s">
        <v>77</v>
      </c>
      <c r="H95" s="143">
        <v>90</v>
      </c>
      <c r="I95" s="143">
        <v>81</v>
      </c>
      <c r="J95" s="143" t="s">
        <v>77</v>
      </c>
      <c r="K95" s="143" t="s">
        <v>77</v>
      </c>
      <c r="L95" s="143">
        <v>75</v>
      </c>
      <c r="M95" s="143">
        <v>68</v>
      </c>
      <c r="N95" s="143"/>
      <c r="O95" s="143">
        <v>54</v>
      </c>
    </row>
    <row r="96" spans="1:15">
      <c r="A96" s="153"/>
      <c r="B96" s="153"/>
      <c r="C96" s="153"/>
      <c r="F96" s="170" t="s">
        <v>79</v>
      </c>
      <c r="G96" s="143" t="s">
        <v>77</v>
      </c>
      <c r="H96" s="143">
        <v>125</v>
      </c>
      <c r="I96" s="143">
        <v>115</v>
      </c>
      <c r="J96" s="143" t="s">
        <v>77</v>
      </c>
      <c r="K96" s="143" t="s">
        <v>77</v>
      </c>
      <c r="L96" s="143">
        <v>109</v>
      </c>
      <c r="M96" s="143">
        <v>99</v>
      </c>
      <c r="N96" s="143"/>
      <c r="O96" s="143">
        <v>84</v>
      </c>
    </row>
    <row r="97" spans="1:15">
      <c r="A97" s="153"/>
      <c r="B97" s="153"/>
      <c r="C97" s="153"/>
      <c r="F97" s="170" t="s">
        <v>80</v>
      </c>
      <c r="G97" s="143" t="s">
        <v>77</v>
      </c>
      <c r="H97" s="143" t="s">
        <v>77</v>
      </c>
      <c r="I97" s="143">
        <v>133</v>
      </c>
      <c r="J97" s="143" t="s">
        <v>77</v>
      </c>
      <c r="K97" s="143" t="s">
        <v>77</v>
      </c>
      <c r="L97" s="143">
        <v>117</v>
      </c>
      <c r="M97" s="143">
        <v>107</v>
      </c>
      <c r="N97" s="143"/>
      <c r="O97" s="143">
        <v>92</v>
      </c>
    </row>
    <row r="98" spans="1:15">
      <c r="A98" s="153"/>
      <c r="B98" s="153"/>
      <c r="C98" s="153"/>
    </row>
    <row r="99" spans="1:15">
      <c r="A99" s="153"/>
      <c r="B99" s="153"/>
      <c r="C99" s="153"/>
    </row>
    <row r="100" spans="1:15">
      <c r="A100" s="153"/>
      <c r="B100" s="153"/>
      <c r="C100" s="153"/>
      <c r="F100" s="160"/>
      <c r="G100" s="583" t="s">
        <v>82</v>
      </c>
      <c r="H100" s="583"/>
      <c r="I100" s="583"/>
      <c r="J100" s="583"/>
      <c r="K100" s="583"/>
      <c r="L100" s="583"/>
      <c r="M100" s="583"/>
      <c r="N100" s="583"/>
      <c r="O100" s="583"/>
    </row>
    <row r="101" spans="1:15">
      <c r="A101" s="153"/>
      <c r="B101" s="153"/>
      <c r="C101" s="153"/>
      <c r="F101" s="160"/>
      <c r="G101" s="168" t="s">
        <v>0</v>
      </c>
      <c r="H101" s="168" t="s">
        <v>1</v>
      </c>
      <c r="I101" s="168" t="s">
        <v>2</v>
      </c>
      <c r="J101" s="168" t="s">
        <v>3</v>
      </c>
      <c r="K101" s="168" t="s">
        <v>4</v>
      </c>
      <c r="L101" s="168" t="s">
        <v>5</v>
      </c>
      <c r="M101" s="168" t="s">
        <v>6</v>
      </c>
      <c r="N101" s="168"/>
      <c r="O101" s="160" t="s">
        <v>7</v>
      </c>
    </row>
    <row r="102" spans="1:15">
      <c r="A102" s="153"/>
      <c r="B102" s="153"/>
      <c r="C102" s="153"/>
      <c r="F102" s="159" t="s">
        <v>75</v>
      </c>
      <c r="G102" s="159" t="s">
        <v>76</v>
      </c>
      <c r="H102" s="159" t="s">
        <v>76</v>
      </c>
      <c r="I102" s="159" t="s">
        <v>76</v>
      </c>
      <c r="J102" s="159" t="s">
        <v>76</v>
      </c>
      <c r="K102" s="159" t="s">
        <v>76</v>
      </c>
      <c r="L102" s="159" t="s">
        <v>76</v>
      </c>
      <c r="M102" s="159" t="s">
        <v>76</v>
      </c>
      <c r="N102" s="159"/>
      <c r="O102" s="159" t="s">
        <v>76</v>
      </c>
    </row>
    <row r="103" spans="1:15">
      <c r="A103" s="153"/>
      <c r="B103" s="153"/>
      <c r="C103" s="153"/>
      <c r="F103" s="170" t="s">
        <v>8</v>
      </c>
      <c r="G103" s="143">
        <v>70</v>
      </c>
      <c r="H103" s="143">
        <v>79</v>
      </c>
      <c r="I103" s="143">
        <v>72</v>
      </c>
      <c r="J103" s="143">
        <v>69</v>
      </c>
      <c r="K103" s="143">
        <v>60</v>
      </c>
      <c r="L103" s="143">
        <v>64</v>
      </c>
      <c r="M103" s="143">
        <v>66</v>
      </c>
      <c r="N103" s="143"/>
      <c r="O103" s="143">
        <v>44</v>
      </c>
    </row>
    <row r="104" spans="1:15">
      <c r="A104" s="153"/>
      <c r="B104" s="153"/>
      <c r="C104" s="153"/>
      <c r="F104" s="170" t="s">
        <v>9</v>
      </c>
      <c r="G104" s="143">
        <v>88</v>
      </c>
      <c r="H104" s="143">
        <v>96</v>
      </c>
      <c r="I104" s="143">
        <v>87</v>
      </c>
      <c r="J104" s="143" t="s">
        <v>77</v>
      </c>
      <c r="K104" s="143">
        <v>77</v>
      </c>
      <c r="L104" s="143">
        <v>79</v>
      </c>
      <c r="M104" s="143">
        <v>76</v>
      </c>
      <c r="N104" s="143"/>
      <c r="O104" s="143">
        <v>54</v>
      </c>
    </row>
    <row r="105" spans="1:15">
      <c r="A105" s="153"/>
      <c r="B105" s="153"/>
      <c r="C105" s="153"/>
      <c r="F105" s="170" t="s">
        <v>78</v>
      </c>
      <c r="G105" s="143" t="s">
        <v>77</v>
      </c>
      <c r="H105" s="143">
        <v>115</v>
      </c>
      <c r="I105" s="143">
        <v>104</v>
      </c>
      <c r="J105" s="143" t="s">
        <v>77</v>
      </c>
      <c r="K105" s="143" t="s">
        <v>77</v>
      </c>
      <c r="L105" s="143">
        <v>96</v>
      </c>
      <c r="M105" s="143">
        <v>87</v>
      </c>
      <c r="N105" s="143"/>
      <c r="O105" s="143">
        <v>69</v>
      </c>
    </row>
    <row r="106" spans="1:15">
      <c r="A106" s="153"/>
      <c r="B106" s="153"/>
      <c r="C106" s="153"/>
      <c r="F106" s="170" t="s">
        <v>79</v>
      </c>
      <c r="G106" s="143" t="s">
        <v>77</v>
      </c>
      <c r="H106" s="143">
        <v>161</v>
      </c>
      <c r="I106" s="143">
        <v>148</v>
      </c>
      <c r="J106" s="143" t="s">
        <v>77</v>
      </c>
      <c r="K106" s="143" t="s">
        <v>77</v>
      </c>
      <c r="L106" s="143">
        <v>140</v>
      </c>
      <c r="M106" s="143">
        <v>128</v>
      </c>
      <c r="N106" s="143"/>
      <c r="O106" s="143">
        <v>109</v>
      </c>
    </row>
    <row r="107" spans="1:15">
      <c r="A107" s="153"/>
      <c r="B107" s="153"/>
      <c r="C107" s="153"/>
      <c r="F107" s="170" t="s">
        <v>80</v>
      </c>
      <c r="G107" s="143" t="s">
        <v>77</v>
      </c>
      <c r="H107" s="143" t="s">
        <v>77</v>
      </c>
      <c r="I107" s="143">
        <v>159</v>
      </c>
      <c r="J107" s="143" t="s">
        <v>77</v>
      </c>
      <c r="K107" s="143" t="s">
        <v>77</v>
      </c>
      <c r="L107" s="143">
        <v>152</v>
      </c>
      <c r="M107" s="143">
        <v>138</v>
      </c>
      <c r="N107" s="143"/>
      <c r="O107" s="143">
        <v>119</v>
      </c>
    </row>
    <row r="108" spans="1:15">
      <c r="A108" s="153"/>
      <c r="B108" s="153"/>
      <c r="C108" s="153"/>
    </row>
    <row r="109" spans="1:15">
      <c r="A109" s="153"/>
      <c r="B109" s="153"/>
      <c r="C109" s="153"/>
    </row>
    <row r="110" spans="1:15">
      <c r="A110" s="153"/>
      <c r="B110" s="153"/>
      <c r="C110" s="153"/>
      <c r="F110" s="160"/>
      <c r="G110" s="583" t="s">
        <v>83</v>
      </c>
      <c r="H110" s="583"/>
      <c r="I110" s="583"/>
      <c r="J110" s="583"/>
      <c r="K110" s="583"/>
      <c r="L110" s="583"/>
      <c r="M110" s="583"/>
      <c r="N110" s="583"/>
      <c r="O110" s="583"/>
    </row>
    <row r="111" spans="1:15">
      <c r="A111" s="153"/>
      <c r="B111" s="153"/>
      <c r="C111" s="153"/>
      <c r="F111" s="160"/>
      <c r="G111" s="168" t="s">
        <v>0</v>
      </c>
      <c r="H111" s="168" t="s">
        <v>1</v>
      </c>
      <c r="I111" s="168" t="s">
        <v>2</v>
      </c>
      <c r="J111" s="168" t="s">
        <v>3</v>
      </c>
      <c r="K111" s="168" t="s">
        <v>4</v>
      </c>
      <c r="L111" s="168" t="s">
        <v>5</v>
      </c>
      <c r="M111" s="168" t="s">
        <v>6</v>
      </c>
      <c r="N111" s="168"/>
      <c r="O111" s="160" t="s">
        <v>7</v>
      </c>
    </row>
    <row r="112" spans="1:15">
      <c r="A112" s="153"/>
      <c r="B112" s="153"/>
      <c r="C112" s="153"/>
      <c r="F112" s="159" t="s">
        <v>75</v>
      </c>
      <c r="G112" s="159" t="s">
        <v>76</v>
      </c>
      <c r="H112" s="159" t="s">
        <v>76</v>
      </c>
      <c r="I112" s="159" t="s">
        <v>76</v>
      </c>
      <c r="J112" s="159" t="s">
        <v>76</v>
      </c>
      <c r="K112" s="159" t="s">
        <v>76</v>
      </c>
      <c r="L112" s="159" t="s">
        <v>76</v>
      </c>
      <c r="M112" s="159" t="s">
        <v>76</v>
      </c>
      <c r="N112" s="159"/>
      <c r="O112" s="159" t="s">
        <v>76</v>
      </c>
    </row>
    <row r="113" spans="1:15">
      <c r="A113" s="153"/>
      <c r="B113" s="153"/>
      <c r="C113" s="153"/>
      <c r="F113" s="170" t="s">
        <v>8</v>
      </c>
      <c r="G113" s="143">
        <v>57</v>
      </c>
      <c r="H113" s="143">
        <v>66</v>
      </c>
      <c r="I113" s="143">
        <v>62</v>
      </c>
      <c r="J113" s="143">
        <v>57</v>
      </c>
      <c r="K113" s="143">
        <v>50</v>
      </c>
      <c r="L113" s="143">
        <v>56</v>
      </c>
      <c r="M113" s="143">
        <v>63</v>
      </c>
      <c r="N113" s="143"/>
      <c r="O113" s="143">
        <v>40</v>
      </c>
    </row>
    <row r="114" spans="1:15">
      <c r="A114" s="153"/>
      <c r="B114" s="153"/>
      <c r="C114" s="153"/>
      <c r="F114" s="170" t="s">
        <v>9</v>
      </c>
      <c r="G114" s="143">
        <v>68</v>
      </c>
      <c r="H114" s="143">
        <v>77</v>
      </c>
      <c r="I114" s="143">
        <v>71</v>
      </c>
      <c r="J114" s="143" t="s">
        <v>77</v>
      </c>
      <c r="K114" s="143">
        <v>61</v>
      </c>
      <c r="L114" s="143">
        <v>64</v>
      </c>
      <c r="M114" s="143">
        <v>66</v>
      </c>
      <c r="N114" s="143"/>
      <c r="O114" s="143">
        <v>44</v>
      </c>
    </row>
    <row r="115" spans="1:15">
      <c r="A115" s="153"/>
      <c r="B115" s="153"/>
      <c r="C115" s="153"/>
      <c r="F115" s="170" t="s">
        <v>78</v>
      </c>
      <c r="G115" s="143" t="s">
        <v>77</v>
      </c>
      <c r="H115" s="143">
        <v>90</v>
      </c>
      <c r="I115" s="143">
        <v>81</v>
      </c>
      <c r="J115" s="143" t="s">
        <v>77</v>
      </c>
      <c r="K115" s="143" t="s">
        <v>77</v>
      </c>
      <c r="L115" s="143">
        <v>75</v>
      </c>
      <c r="M115" s="143">
        <v>68</v>
      </c>
      <c r="N115" s="143"/>
      <c r="O115" s="143">
        <v>54</v>
      </c>
    </row>
    <row r="116" spans="1:15">
      <c r="A116" s="153"/>
      <c r="B116" s="153"/>
      <c r="C116" s="153"/>
      <c r="F116" s="170" t="s">
        <v>79</v>
      </c>
      <c r="G116" s="143" t="s">
        <v>77</v>
      </c>
      <c r="H116" s="143">
        <v>125</v>
      </c>
      <c r="I116" s="143">
        <v>115</v>
      </c>
      <c r="J116" s="143" t="s">
        <v>77</v>
      </c>
      <c r="K116" s="143" t="s">
        <v>77</v>
      </c>
      <c r="L116" s="143">
        <v>109</v>
      </c>
      <c r="M116" s="143">
        <v>99</v>
      </c>
      <c r="N116" s="143"/>
      <c r="O116" s="143">
        <v>84</v>
      </c>
    </row>
    <row r="117" spans="1:15">
      <c r="A117" s="153"/>
      <c r="B117" s="153"/>
      <c r="C117" s="153"/>
      <c r="F117" s="170" t="s">
        <v>80</v>
      </c>
      <c r="G117" s="143" t="s">
        <v>77</v>
      </c>
      <c r="H117" s="143" t="s">
        <v>77</v>
      </c>
      <c r="I117" s="143">
        <v>133</v>
      </c>
      <c r="J117" s="143" t="s">
        <v>77</v>
      </c>
      <c r="K117" s="143" t="s">
        <v>77</v>
      </c>
      <c r="L117" s="143">
        <v>117</v>
      </c>
      <c r="M117" s="143">
        <v>107</v>
      </c>
      <c r="N117" s="143"/>
      <c r="O117" s="143">
        <v>92</v>
      </c>
    </row>
    <row r="118" spans="1:15">
      <c r="A118" s="153"/>
      <c r="B118" s="153"/>
      <c r="C118" s="153"/>
    </row>
    <row r="119" spans="1:15">
      <c r="A119" s="153"/>
      <c r="B119" s="153"/>
      <c r="C119" s="153"/>
    </row>
    <row r="120" spans="1:15">
      <c r="A120" s="153"/>
      <c r="B120" s="153"/>
      <c r="C120" s="153"/>
      <c r="F120" s="160"/>
      <c r="G120" s="583" t="s">
        <v>28</v>
      </c>
      <c r="H120" s="583"/>
      <c r="I120" s="583"/>
      <c r="J120" s="583"/>
      <c r="K120" s="583"/>
      <c r="L120" s="583"/>
      <c r="M120" s="583"/>
      <c r="N120" s="583"/>
      <c r="O120" s="583"/>
    </row>
    <row r="121" spans="1:15">
      <c r="A121" s="153"/>
      <c r="B121" s="153"/>
      <c r="C121" s="153"/>
      <c r="F121" s="160"/>
      <c r="G121" s="168" t="s">
        <v>0</v>
      </c>
      <c r="H121" s="168" t="s">
        <v>1</v>
      </c>
      <c r="I121" s="168" t="s">
        <v>2</v>
      </c>
      <c r="J121" s="168" t="s">
        <v>3</v>
      </c>
      <c r="K121" s="168" t="s">
        <v>4</v>
      </c>
      <c r="L121" s="168" t="s">
        <v>5</v>
      </c>
      <c r="M121" s="168" t="s">
        <v>6</v>
      </c>
      <c r="N121" s="168"/>
      <c r="O121" s="160" t="s">
        <v>7</v>
      </c>
    </row>
    <row r="122" spans="1:15">
      <c r="A122" s="153"/>
      <c r="B122" s="153"/>
      <c r="C122" s="153"/>
      <c r="F122" s="159" t="s">
        <v>75</v>
      </c>
      <c r="G122" s="159" t="s">
        <v>76</v>
      </c>
      <c r="H122" s="159" t="s">
        <v>76</v>
      </c>
      <c r="I122" s="159" t="s">
        <v>76</v>
      </c>
      <c r="J122" s="159" t="s">
        <v>76</v>
      </c>
      <c r="K122" s="159" t="s">
        <v>76</v>
      </c>
      <c r="L122" s="159" t="s">
        <v>76</v>
      </c>
      <c r="M122" s="159" t="s">
        <v>76</v>
      </c>
      <c r="N122" s="159"/>
      <c r="O122" s="159" t="s">
        <v>76</v>
      </c>
    </row>
    <row r="123" spans="1:15">
      <c r="A123" s="153"/>
      <c r="B123" s="153"/>
      <c r="C123" s="153"/>
      <c r="F123" s="170" t="s">
        <v>8</v>
      </c>
      <c r="G123" s="143">
        <v>57</v>
      </c>
      <c r="H123" s="143">
        <v>66</v>
      </c>
      <c r="I123" s="143">
        <v>62</v>
      </c>
      <c r="J123" s="143">
        <v>57</v>
      </c>
      <c r="K123" s="143">
        <v>50</v>
      </c>
      <c r="L123" s="143">
        <v>56</v>
      </c>
      <c r="M123" s="143">
        <v>63</v>
      </c>
      <c r="N123" s="143"/>
      <c r="O123" s="143">
        <v>40</v>
      </c>
    </row>
    <row r="124" spans="1:15">
      <c r="A124" s="153"/>
      <c r="B124" s="153"/>
      <c r="C124" s="153"/>
      <c r="F124" s="170" t="s">
        <v>9</v>
      </c>
      <c r="G124" s="143">
        <v>68</v>
      </c>
      <c r="H124" s="143">
        <v>77</v>
      </c>
      <c r="I124" s="143">
        <v>71</v>
      </c>
      <c r="J124" s="143" t="s">
        <v>77</v>
      </c>
      <c r="K124" s="143">
        <v>61</v>
      </c>
      <c r="L124" s="143">
        <v>64</v>
      </c>
      <c r="M124" s="143">
        <v>66</v>
      </c>
      <c r="N124" s="143"/>
      <c r="O124" s="143">
        <v>44</v>
      </c>
    </row>
    <row r="125" spans="1:15">
      <c r="A125" s="153"/>
      <c r="B125" s="153"/>
      <c r="C125" s="153"/>
      <c r="F125" s="170" t="s">
        <v>78</v>
      </c>
      <c r="G125" s="143" t="s">
        <v>77</v>
      </c>
      <c r="H125" s="143">
        <v>90</v>
      </c>
      <c r="I125" s="143">
        <v>81</v>
      </c>
      <c r="J125" s="143" t="s">
        <v>77</v>
      </c>
      <c r="K125" s="143" t="s">
        <v>77</v>
      </c>
      <c r="L125" s="143">
        <v>75</v>
      </c>
      <c r="M125" s="143">
        <v>68</v>
      </c>
      <c r="N125" s="143"/>
      <c r="O125" s="143">
        <v>54</v>
      </c>
    </row>
    <row r="126" spans="1:15">
      <c r="A126" s="153"/>
      <c r="B126" s="153"/>
      <c r="C126" s="153"/>
      <c r="F126" s="170" t="s">
        <v>79</v>
      </c>
      <c r="G126" s="143" t="s">
        <v>77</v>
      </c>
      <c r="H126" s="143">
        <v>125</v>
      </c>
      <c r="I126" s="143">
        <v>115</v>
      </c>
      <c r="J126" s="143" t="s">
        <v>77</v>
      </c>
      <c r="K126" s="143" t="s">
        <v>77</v>
      </c>
      <c r="L126" s="143">
        <v>109</v>
      </c>
      <c r="M126" s="143">
        <v>99</v>
      </c>
      <c r="N126" s="143"/>
      <c r="O126" s="143">
        <v>84</v>
      </c>
    </row>
    <row r="127" spans="1:15">
      <c r="A127" s="153"/>
      <c r="B127" s="153"/>
      <c r="C127" s="153"/>
      <c r="F127" s="170" t="s">
        <v>80</v>
      </c>
      <c r="G127" s="143" t="s">
        <v>77</v>
      </c>
      <c r="H127" s="143" t="s">
        <v>77</v>
      </c>
      <c r="I127" s="143">
        <v>133</v>
      </c>
      <c r="J127" s="143" t="s">
        <v>77</v>
      </c>
      <c r="K127" s="143" t="s">
        <v>77</v>
      </c>
      <c r="L127" s="143">
        <v>117</v>
      </c>
      <c r="M127" s="143">
        <v>107</v>
      </c>
      <c r="N127" s="143"/>
      <c r="O127" s="143">
        <v>92</v>
      </c>
    </row>
    <row r="128" spans="1:15">
      <c r="A128" s="153"/>
      <c r="B128" s="153"/>
      <c r="C128" s="153"/>
    </row>
    <row r="129" spans="1:15">
      <c r="A129" s="153"/>
      <c r="B129" s="153"/>
      <c r="C129" s="153"/>
    </row>
    <row r="130" spans="1:15">
      <c r="A130" s="153"/>
      <c r="B130" s="153"/>
      <c r="C130" s="153"/>
      <c r="F130" s="160"/>
      <c r="G130" s="583" t="s">
        <v>30</v>
      </c>
      <c r="H130" s="583"/>
      <c r="I130" s="583"/>
      <c r="J130" s="583"/>
      <c r="K130" s="583"/>
      <c r="L130" s="583"/>
      <c r="M130" s="583"/>
      <c r="N130" s="583"/>
      <c r="O130" s="583"/>
    </row>
    <row r="131" spans="1:15">
      <c r="A131" s="153"/>
      <c r="B131" s="153"/>
      <c r="C131" s="153"/>
      <c r="F131" s="160"/>
      <c r="G131" s="168" t="s">
        <v>0</v>
      </c>
      <c r="H131" s="168" t="s">
        <v>1</v>
      </c>
      <c r="I131" s="168" t="s">
        <v>2</v>
      </c>
      <c r="J131" s="168" t="s">
        <v>3</v>
      </c>
      <c r="K131" s="168" t="s">
        <v>4</v>
      </c>
      <c r="L131" s="168" t="s">
        <v>5</v>
      </c>
      <c r="M131" s="168" t="s">
        <v>6</v>
      </c>
      <c r="N131" s="168"/>
      <c r="O131" s="160" t="s">
        <v>7</v>
      </c>
    </row>
    <row r="132" spans="1:15">
      <c r="A132" s="153"/>
      <c r="B132" s="153"/>
      <c r="C132" s="153"/>
      <c r="F132" s="159" t="s">
        <v>75</v>
      </c>
      <c r="G132" s="159" t="s">
        <v>76</v>
      </c>
      <c r="H132" s="159" t="s">
        <v>76</v>
      </c>
      <c r="I132" s="159" t="s">
        <v>76</v>
      </c>
      <c r="J132" s="159" t="s">
        <v>76</v>
      </c>
      <c r="K132" s="159" t="s">
        <v>76</v>
      </c>
      <c r="L132" s="159" t="s">
        <v>76</v>
      </c>
      <c r="M132" s="159" t="s">
        <v>76</v>
      </c>
      <c r="N132" s="159"/>
      <c r="O132" s="159" t="s">
        <v>76</v>
      </c>
    </row>
    <row r="133" spans="1:15">
      <c r="A133" s="153"/>
      <c r="B133" s="153"/>
      <c r="C133" s="153"/>
      <c r="F133" s="170" t="s">
        <v>8</v>
      </c>
      <c r="G133" s="143">
        <v>57</v>
      </c>
      <c r="H133" s="143">
        <v>66</v>
      </c>
      <c r="I133" s="143">
        <v>62</v>
      </c>
      <c r="J133" s="143">
        <v>57</v>
      </c>
      <c r="K133" s="143">
        <v>50</v>
      </c>
      <c r="L133" s="143">
        <v>56</v>
      </c>
      <c r="M133" s="143">
        <v>63</v>
      </c>
      <c r="N133" s="143"/>
      <c r="O133" s="143">
        <v>40</v>
      </c>
    </row>
    <row r="134" spans="1:15">
      <c r="A134" s="153"/>
      <c r="B134" s="153"/>
      <c r="C134" s="153"/>
      <c r="F134" s="170" t="s">
        <v>9</v>
      </c>
      <c r="G134" s="143">
        <v>68</v>
      </c>
      <c r="H134" s="143">
        <v>77</v>
      </c>
      <c r="I134" s="143">
        <v>71</v>
      </c>
      <c r="J134" s="143" t="s">
        <v>77</v>
      </c>
      <c r="K134" s="143">
        <v>61</v>
      </c>
      <c r="L134" s="143">
        <v>64</v>
      </c>
      <c r="M134" s="143">
        <v>66</v>
      </c>
      <c r="N134" s="143"/>
      <c r="O134" s="143">
        <v>44</v>
      </c>
    </row>
    <row r="135" spans="1:15">
      <c r="A135" s="153"/>
      <c r="B135" s="153"/>
      <c r="C135" s="153"/>
      <c r="F135" s="170" t="s">
        <v>78</v>
      </c>
      <c r="G135" s="143" t="s">
        <v>77</v>
      </c>
      <c r="H135" s="143">
        <v>90</v>
      </c>
      <c r="I135" s="143">
        <v>81</v>
      </c>
      <c r="J135" s="143" t="s">
        <v>77</v>
      </c>
      <c r="K135" s="143" t="s">
        <v>77</v>
      </c>
      <c r="L135" s="143">
        <v>75</v>
      </c>
      <c r="M135" s="143">
        <v>68</v>
      </c>
      <c r="N135" s="143"/>
      <c r="O135" s="143">
        <v>54</v>
      </c>
    </row>
    <row r="136" spans="1:15">
      <c r="A136" s="153"/>
      <c r="B136" s="153"/>
      <c r="C136" s="153"/>
      <c r="F136" s="170" t="s">
        <v>79</v>
      </c>
      <c r="G136" s="143" t="s">
        <v>77</v>
      </c>
      <c r="H136" s="143">
        <v>125</v>
      </c>
      <c r="I136" s="143">
        <v>115</v>
      </c>
      <c r="J136" s="143" t="s">
        <v>77</v>
      </c>
      <c r="K136" s="143" t="s">
        <v>77</v>
      </c>
      <c r="L136" s="143">
        <v>109</v>
      </c>
      <c r="M136" s="143">
        <v>99</v>
      </c>
      <c r="N136" s="143"/>
      <c r="O136" s="143">
        <v>84</v>
      </c>
    </row>
    <row r="137" spans="1:15">
      <c r="A137" s="153"/>
      <c r="B137" s="153"/>
      <c r="C137" s="153"/>
      <c r="F137" s="170" t="s">
        <v>80</v>
      </c>
      <c r="G137" s="143" t="s">
        <v>77</v>
      </c>
      <c r="H137" s="143" t="s">
        <v>77</v>
      </c>
      <c r="I137" s="143">
        <v>133</v>
      </c>
      <c r="J137" s="143" t="s">
        <v>77</v>
      </c>
      <c r="K137" s="143" t="s">
        <v>77</v>
      </c>
      <c r="L137" s="143">
        <v>117</v>
      </c>
      <c r="M137" s="143">
        <v>107</v>
      </c>
      <c r="N137" s="143"/>
      <c r="O137" s="143">
        <v>92</v>
      </c>
    </row>
    <row r="138" spans="1:15">
      <c r="A138" s="153"/>
      <c r="B138" s="153"/>
      <c r="C138" s="153"/>
    </row>
    <row r="139" spans="1:15">
      <c r="A139" s="153"/>
      <c r="B139" s="153"/>
      <c r="C139" s="153"/>
    </row>
    <row r="140" spans="1:15">
      <c r="A140" s="153"/>
      <c r="B140" s="153"/>
      <c r="C140" s="153"/>
      <c r="F140" s="160"/>
      <c r="G140" s="583" t="s">
        <v>32</v>
      </c>
      <c r="H140" s="583"/>
      <c r="I140" s="583"/>
      <c r="J140" s="583"/>
      <c r="K140" s="583"/>
      <c r="L140" s="583"/>
      <c r="M140" s="583"/>
      <c r="N140" s="583"/>
      <c r="O140" s="583"/>
    </row>
    <row r="141" spans="1:15">
      <c r="A141" s="153"/>
      <c r="B141" s="153"/>
      <c r="C141" s="153"/>
      <c r="F141" s="160"/>
      <c r="G141" s="168" t="s">
        <v>0</v>
      </c>
      <c r="H141" s="168" t="s">
        <v>1</v>
      </c>
      <c r="I141" s="168" t="s">
        <v>2</v>
      </c>
      <c r="J141" s="168" t="s">
        <v>3</v>
      </c>
      <c r="K141" s="168" t="s">
        <v>4</v>
      </c>
      <c r="L141" s="168" t="s">
        <v>5</v>
      </c>
      <c r="M141" s="168" t="s">
        <v>6</v>
      </c>
      <c r="N141" s="168"/>
      <c r="O141" s="160" t="s">
        <v>7</v>
      </c>
    </row>
    <row r="142" spans="1:15">
      <c r="A142" s="153"/>
      <c r="B142" s="153"/>
      <c r="C142" s="153"/>
      <c r="F142" s="159" t="s">
        <v>75</v>
      </c>
      <c r="G142" s="159" t="s">
        <v>76</v>
      </c>
      <c r="H142" s="159" t="s">
        <v>76</v>
      </c>
      <c r="I142" s="159" t="s">
        <v>76</v>
      </c>
      <c r="J142" s="159" t="s">
        <v>76</v>
      </c>
      <c r="K142" s="159" t="s">
        <v>76</v>
      </c>
      <c r="L142" s="159" t="s">
        <v>76</v>
      </c>
      <c r="M142" s="159" t="s">
        <v>76</v>
      </c>
      <c r="N142" s="159"/>
      <c r="O142" s="159" t="s">
        <v>76</v>
      </c>
    </row>
    <row r="143" spans="1:15">
      <c r="A143" s="153"/>
      <c r="B143" s="153"/>
      <c r="C143" s="153"/>
      <c r="F143" s="170" t="s">
        <v>8</v>
      </c>
      <c r="G143" s="143">
        <v>57</v>
      </c>
      <c r="H143" s="143">
        <v>66</v>
      </c>
      <c r="I143" s="143">
        <v>62</v>
      </c>
      <c r="J143" s="143">
        <v>57</v>
      </c>
      <c r="K143" s="143">
        <v>50</v>
      </c>
      <c r="L143" s="143">
        <v>56</v>
      </c>
      <c r="M143" s="143">
        <v>63</v>
      </c>
      <c r="N143" s="143"/>
      <c r="O143" s="143">
        <v>40</v>
      </c>
    </row>
    <row r="144" spans="1:15">
      <c r="A144" s="153"/>
      <c r="B144" s="153"/>
      <c r="C144" s="153"/>
      <c r="F144" s="170" t="s">
        <v>9</v>
      </c>
      <c r="G144" s="143">
        <v>68</v>
      </c>
      <c r="H144" s="143">
        <v>77</v>
      </c>
      <c r="I144" s="143">
        <v>71</v>
      </c>
      <c r="J144" s="143" t="s">
        <v>77</v>
      </c>
      <c r="K144" s="143">
        <v>61</v>
      </c>
      <c r="L144" s="143">
        <v>64</v>
      </c>
      <c r="M144" s="143">
        <v>66</v>
      </c>
      <c r="N144" s="143"/>
      <c r="O144" s="143">
        <v>44</v>
      </c>
    </row>
    <row r="145" spans="1:15">
      <c r="A145" s="153"/>
      <c r="B145" s="153"/>
      <c r="C145" s="153"/>
      <c r="F145" s="170" t="s">
        <v>78</v>
      </c>
      <c r="G145" s="143" t="s">
        <v>77</v>
      </c>
      <c r="H145" s="143">
        <v>90</v>
      </c>
      <c r="I145" s="143">
        <v>81</v>
      </c>
      <c r="J145" s="143" t="s">
        <v>77</v>
      </c>
      <c r="K145" s="143" t="s">
        <v>77</v>
      </c>
      <c r="L145" s="143">
        <v>75</v>
      </c>
      <c r="M145" s="143">
        <v>68</v>
      </c>
      <c r="N145" s="143"/>
      <c r="O145" s="143">
        <v>54</v>
      </c>
    </row>
    <row r="146" spans="1:15">
      <c r="A146" s="153"/>
      <c r="B146" s="153"/>
      <c r="C146" s="153"/>
      <c r="F146" s="170" t="s">
        <v>79</v>
      </c>
      <c r="G146" s="143" t="s">
        <v>77</v>
      </c>
      <c r="H146" s="143">
        <v>125</v>
      </c>
      <c r="I146" s="143">
        <v>115</v>
      </c>
      <c r="J146" s="143" t="s">
        <v>77</v>
      </c>
      <c r="K146" s="143" t="s">
        <v>77</v>
      </c>
      <c r="L146" s="143">
        <v>109</v>
      </c>
      <c r="M146" s="143">
        <v>99</v>
      </c>
      <c r="N146" s="143"/>
      <c r="O146" s="143">
        <v>84</v>
      </c>
    </row>
    <row r="147" spans="1:15">
      <c r="A147" s="153"/>
      <c r="B147" s="153"/>
      <c r="C147" s="153"/>
      <c r="F147" s="170" t="s">
        <v>80</v>
      </c>
      <c r="G147" s="143" t="s">
        <v>77</v>
      </c>
      <c r="H147" s="143" t="s">
        <v>77</v>
      </c>
      <c r="I147" s="143">
        <v>133</v>
      </c>
      <c r="J147" s="143" t="s">
        <v>77</v>
      </c>
      <c r="K147" s="143" t="s">
        <v>77</v>
      </c>
      <c r="L147" s="143">
        <v>117</v>
      </c>
      <c r="M147" s="143">
        <v>107</v>
      </c>
      <c r="N147" s="143"/>
      <c r="O147" s="143">
        <v>92</v>
      </c>
    </row>
    <row r="148" spans="1:15">
      <c r="A148" s="153"/>
      <c r="B148" s="153"/>
      <c r="C148" s="153"/>
    </row>
    <row r="149" spans="1:15">
      <c r="A149" s="153"/>
      <c r="B149" s="153"/>
      <c r="C149" s="153"/>
    </row>
    <row r="150" spans="1:15">
      <c r="A150" s="153"/>
      <c r="B150" s="153"/>
      <c r="C150" s="153"/>
    </row>
    <row r="151" spans="1:15">
      <c r="A151" s="153"/>
      <c r="B151" s="153"/>
      <c r="C151" s="153"/>
    </row>
    <row r="152" spans="1:15">
      <c r="A152" s="153"/>
      <c r="B152" s="153"/>
      <c r="C152" s="153"/>
    </row>
    <row r="153" spans="1:15">
      <c r="A153" s="153"/>
      <c r="B153" s="153"/>
      <c r="C153" s="153"/>
    </row>
    <row r="154" spans="1:15">
      <c r="A154" s="153"/>
      <c r="B154" s="153"/>
      <c r="C154" s="153"/>
    </row>
    <row r="155" spans="1:15">
      <c r="A155" s="153"/>
      <c r="B155" s="153"/>
      <c r="C155" s="153"/>
    </row>
    <row r="156" spans="1:15">
      <c r="A156" s="153"/>
      <c r="B156" s="153"/>
      <c r="C156" s="153"/>
    </row>
    <row r="157" spans="1:15">
      <c r="A157" s="153"/>
      <c r="B157" s="153"/>
      <c r="C157" s="153"/>
    </row>
    <row r="158" spans="1:15">
      <c r="A158" s="153"/>
      <c r="B158" s="153"/>
      <c r="C158" s="153"/>
    </row>
    <row r="159" spans="1:15">
      <c r="A159" s="153"/>
      <c r="B159" s="153"/>
      <c r="C159" s="153"/>
    </row>
    <row r="160" spans="1:15">
      <c r="A160" s="153"/>
      <c r="B160" s="153"/>
      <c r="C160" s="153"/>
    </row>
    <row r="161" spans="1:3">
      <c r="A161" s="153"/>
      <c r="B161" s="153"/>
      <c r="C161" s="153"/>
    </row>
    <row r="162" spans="1:3">
      <c r="A162" s="153"/>
      <c r="B162" s="153"/>
      <c r="C162" s="153"/>
    </row>
    <row r="163" spans="1:3">
      <c r="A163" s="153"/>
      <c r="B163" s="153"/>
      <c r="C163" s="153"/>
    </row>
    <row r="164" spans="1:3">
      <c r="A164" s="153"/>
      <c r="B164" s="153"/>
      <c r="C164" s="153"/>
    </row>
    <row r="165" spans="1:3">
      <c r="A165" s="153"/>
      <c r="B165" s="153"/>
      <c r="C165" s="153"/>
    </row>
    <row r="166" spans="1:3">
      <c r="A166" s="153"/>
      <c r="B166" s="153"/>
      <c r="C166" s="153"/>
    </row>
    <row r="167" spans="1:3">
      <c r="A167" s="153"/>
      <c r="B167" s="153"/>
      <c r="C167" s="153"/>
    </row>
    <row r="168" spans="1:3">
      <c r="A168" s="153"/>
      <c r="B168" s="153"/>
      <c r="C168" s="153"/>
    </row>
    <row r="169" spans="1:3">
      <c r="A169" s="153"/>
      <c r="B169" s="153"/>
      <c r="C169" s="153"/>
    </row>
    <row r="170" spans="1:3">
      <c r="A170" s="153"/>
      <c r="B170" s="153"/>
      <c r="C170" s="153"/>
    </row>
    <row r="171" spans="1:3">
      <c r="A171" s="153"/>
      <c r="B171" s="153"/>
      <c r="C171" s="153"/>
    </row>
    <row r="172" spans="1:3">
      <c r="A172" s="153"/>
      <c r="B172" s="153"/>
      <c r="C172" s="153"/>
    </row>
    <row r="173" spans="1:3">
      <c r="A173" s="153"/>
      <c r="B173" s="153"/>
      <c r="C173" s="153"/>
    </row>
    <row r="174" spans="1:3">
      <c r="A174" s="153"/>
      <c r="B174" s="153"/>
      <c r="C174" s="153"/>
    </row>
    <row r="175" spans="1:3">
      <c r="A175" s="153"/>
      <c r="B175" s="153"/>
      <c r="C175" s="153"/>
    </row>
    <row r="176" spans="1:3">
      <c r="A176" s="153"/>
      <c r="B176" s="153"/>
      <c r="C176" s="153"/>
    </row>
    <row r="177" spans="1:3">
      <c r="A177" s="153"/>
      <c r="B177" s="153"/>
      <c r="C177" s="153"/>
    </row>
    <row r="178" spans="1:3">
      <c r="A178" s="153"/>
      <c r="B178" s="153"/>
      <c r="C178" s="153"/>
    </row>
    <row r="179" spans="1:3">
      <c r="A179" s="153"/>
      <c r="B179" s="153"/>
      <c r="C179" s="153"/>
    </row>
    <row r="180" spans="1:3">
      <c r="A180" s="153"/>
      <c r="B180" s="153"/>
      <c r="C180" s="153"/>
    </row>
    <row r="181" spans="1:3">
      <c r="A181" s="153"/>
      <c r="B181" s="153"/>
      <c r="C181" s="153"/>
    </row>
    <row r="182" spans="1:3">
      <c r="A182" s="153"/>
      <c r="B182" s="153"/>
      <c r="C182" s="153"/>
    </row>
    <row r="183" spans="1:3">
      <c r="A183" s="153"/>
      <c r="B183" s="153"/>
      <c r="C183" s="153"/>
    </row>
    <row r="184" spans="1:3">
      <c r="A184" s="153"/>
      <c r="B184" s="153"/>
      <c r="C184" s="153"/>
    </row>
    <row r="185" spans="1:3">
      <c r="A185" s="153"/>
      <c r="B185" s="153"/>
      <c r="C185" s="153"/>
    </row>
    <row r="186" spans="1:3">
      <c r="A186" s="153"/>
      <c r="B186" s="153"/>
      <c r="C186" s="153"/>
    </row>
    <row r="187" spans="1:3">
      <c r="A187" s="153"/>
      <c r="B187" s="153"/>
      <c r="C187" s="153"/>
    </row>
    <row r="188" spans="1:3">
      <c r="A188" s="153"/>
      <c r="B188" s="153"/>
      <c r="C188" s="153"/>
    </row>
    <row r="189" spans="1:3">
      <c r="A189" s="153"/>
      <c r="B189" s="153"/>
      <c r="C189" s="153"/>
    </row>
    <row r="190" spans="1:3">
      <c r="A190" s="153"/>
      <c r="B190" s="153"/>
      <c r="C190" s="153"/>
    </row>
    <row r="191" spans="1:3">
      <c r="A191" s="153"/>
      <c r="B191" s="153"/>
      <c r="C191" s="153"/>
    </row>
    <row r="192" spans="1:3">
      <c r="A192" s="153"/>
      <c r="B192" s="153"/>
      <c r="C192" s="153"/>
    </row>
    <row r="193" spans="1:3">
      <c r="A193" s="153"/>
      <c r="B193" s="153"/>
      <c r="C193" s="153"/>
    </row>
    <row r="194" spans="1:3">
      <c r="A194" s="153"/>
      <c r="B194" s="153"/>
      <c r="C194" s="153"/>
    </row>
    <row r="195" spans="1:3">
      <c r="A195" s="153"/>
      <c r="B195" s="153"/>
      <c r="C195" s="153"/>
    </row>
    <row r="196" spans="1:3">
      <c r="A196" s="153"/>
      <c r="B196" s="153"/>
      <c r="C196" s="153"/>
    </row>
    <row r="197" spans="1:3">
      <c r="A197" s="153"/>
      <c r="B197" s="153"/>
      <c r="C197" s="153"/>
    </row>
    <row r="198" spans="1:3">
      <c r="A198" s="153"/>
      <c r="B198" s="153"/>
      <c r="C198" s="153"/>
    </row>
    <row r="199" spans="1:3">
      <c r="A199" s="153"/>
      <c r="B199" s="153"/>
      <c r="C199" s="153"/>
    </row>
    <row r="200" spans="1:3">
      <c r="A200" s="153"/>
      <c r="B200" s="153"/>
      <c r="C200" s="153"/>
    </row>
    <row r="201" spans="1:3">
      <c r="A201" s="153"/>
      <c r="B201" s="153"/>
      <c r="C201" s="153"/>
    </row>
    <row r="202" spans="1:3">
      <c r="A202" s="153"/>
      <c r="B202" s="153"/>
      <c r="C202" s="153"/>
    </row>
    <row r="203" spans="1:3">
      <c r="A203" s="153"/>
      <c r="B203" s="153"/>
      <c r="C203" s="153"/>
    </row>
    <row r="204" spans="1:3">
      <c r="A204" s="153"/>
      <c r="B204" s="153"/>
      <c r="C204" s="153"/>
    </row>
    <row r="205" spans="1:3">
      <c r="A205" s="153"/>
      <c r="B205" s="153"/>
      <c r="C205" s="153"/>
    </row>
    <row r="206" spans="1:3">
      <c r="A206" s="153"/>
      <c r="B206" s="153"/>
      <c r="C206" s="153"/>
    </row>
    <row r="207" spans="1:3">
      <c r="A207" s="153"/>
      <c r="B207" s="153"/>
      <c r="C207" s="153"/>
    </row>
    <row r="208" spans="1:3">
      <c r="A208" s="153"/>
      <c r="B208" s="153"/>
      <c r="C208" s="153"/>
    </row>
    <row r="209" spans="1:3">
      <c r="A209" s="153"/>
      <c r="B209" s="153"/>
      <c r="C209" s="153"/>
    </row>
    <row r="210" spans="1:3">
      <c r="A210" s="153"/>
      <c r="B210" s="153"/>
      <c r="C210" s="153"/>
    </row>
    <row r="211" spans="1:3">
      <c r="A211" s="153"/>
      <c r="B211" s="153"/>
      <c r="C211" s="153"/>
    </row>
    <row r="212" spans="1:3">
      <c r="A212" s="153"/>
      <c r="B212" s="153"/>
      <c r="C212" s="153"/>
    </row>
    <row r="213" spans="1:3">
      <c r="A213" s="153"/>
      <c r="B213" s="153"/>
      <c r="C213" s="153"/>
    </row>
    <row r="214" spans="1:3">
      <c r="A214" s="153"/>
      <c r="B214" s="153"/>
      <c r="C214" s="153"/>
    </row>
    <row r="215" spans="1:3">
      <c r="A215" s="153"/>
      <c r="B215" s="153"/>
      <c r="C215" s="153"/>
    </row>
    <row r="216" spans="1:3">
      <c r="A216" s="153"/>
      <c r="B216" s="153"/>
      <c r="C216" s="153"/>
    </row>
    <row r="217" spans="1:3">
      <c r="A217" s="153"/>
      <c r="B217" s="153"/>
      <c r="C217" s="153"/>
    </row>
    <row r="218" spans="1:3">
      <c r="A218" s="153"/>
      <c r="B218" s="153"/>
      <c r="C218" s="153"/>
    </row>
    <row r="219" spans="1:3">
      <c r="A219" s="153"/>
      <c r="B219" s="153"/>
      <c r="C219" s="153"/>
    </row>
    <row r="220" spans="1:3">
      <c r="A220" s="153"/>
      <c r="B220" s="153"/>
      <c r="C220" s="153"/>
    </row>
    <row r="221" spans="1:3">
      <c r="A221" s="153"/>
      <c r="B221" s="153"/>
      <c r="C221" s="153"/>
    </row>
    <row r="222" spans="1:3">
      <c r="A222" s="153"/>
      <c r="B222" s="153"/>
      <c r="C222" s="153"/>
    </row>
    <row r="223" spans="1:3">
      <c r="A223" s="153"/>
      <c r="B223" s="153"/>
      <c r="C223" s="153"/>
    </row>
    <row r="224" spans="1:3">
      <c r="A224" s="153"/>
      <c r="B224" s="153"/>
      <c r="C224" s="153"/>
    </row>
    <row r="225" spans="1:3">
      <c r="A225" s="153"/>
      <c r="B225" s="153"/>
      <c r="C225" s="153"/>
    </row>
    <row r="226" spans="1:3">
      <c r="A226" s="153"/>
      <c r="B226" s="153"/>
      <c r="C226" s="153"/>
    </row>
    <row r="227" spans="1:3">
      <c r="A227" s="153"/>
      <c r="B227" s="153"/>
      <c r="C227" s="153"/>
    </row>
    <row r="228" spans="1:3">
      <c r="A228" s="153"/>
      <c r="B228" s="153"/>
      <c r="C228" s="153"/>
    </row>
    <row r="229" spans="1:3">
      <c r="A229" s="153"/>
      <c r="B229" s="153"/>
      <c r="C229" s="153"/>
    </row>
    <row r="230" spans="1:3">
      <c r="A230" s="153"/>
      <c r="B230" s="153"/>
      <c r="C230" s="153"/>
    </row>
    <row r="231" spans="1:3">
      <c r="A231" s="153"/>
      <c r="B231" s="153"/>
      <c r="C231" s="153"/>
    </row>
    <row r="232" spans="1:3">
      <c r="A232" s="153"/>
      <c r="B232" s="153"/>
      <c r="C232" s="153"/>
    </row>
    <row r="233" spans="1:3">
      <c r="A233" s="153"/>
      <c r="B233" s="153"/>
      <c r="C233" s="153"/>
    </row>
    <row r="234" spans="1:3">
      <c r="A234" s="153"/>
      <c r="B234" s="153"/>
      <c r="C234" s="153"/>
    </row>
    <row r="235" spans="1:3">
      <c r="A235" s="153"/>
      <c r="B235" s="153"/>
      <c r="C235" s="153"/>
    </row>
    <row r="236" spans="1:3">
      <c r="A236" s="153"/>
      <c r="B236" s="153"/>
      <c r="C236" s="153"/>
    </row>
    <row r="237" spans="1:3">
      <c r="A237" s="153"/>
      <c r="B237" s="153"/>
      <c r="C237" s="153"/>
    </row>
    <row r="238" spans="1:3">
      <c r="A238" s="153"/>
      <c r="B238" s="153"/>
      <c r="C238" s="153"/>
    </row>
    <row r="239" spans="1:3">
      <c r="A239" s="153"/>
      <c r="B239" s="153"/>
      <c r="C239" s="153"/>
    </row>
    <row r="240" spans="1:3">
      <c r="A240" s="153"/>
      <c r="B240" s="153"/>
      <c r="C240" s="153"/>
    </row>
    <row r="241" spans="1:3">
      <c r="A241" s="153"/>
      <c r="B241" s="153"/>
      <c r="C241" s="153"/>
    </row>
    <row r="242" spans="1:3">
      <c r="A242" s="153"/>
      <c r="B242" s="153"/>
      <c r="C242" s="153"/>
    </row>
    <row r="243" spans="1:3">
      <c r="A243" s="153"/>
      <c r="B243" s="153"/>
      <c r="C243" s="153"/>
    </row>
    <row r="244" spans="1:3">
      <c r="A244" s="153"/>
      <c r="B244" s="153"/>
      <c r="C244" s="153"/>
    </row>
    <row r="245" spans="1:3">
      <c r="A245" s="153"/>
      <c r="B245" s="153"/>
      <c r="C245" s="153"/>
    </row>
    <row r="246" spans="1:3">
      <c r="A246" s="153"/>
      <c r="B246" s="153"/>
      <c r="C246" s="153"/>
    </row>
    <row r="247" spans="1:3">
      <c r="A247" s="153"/>
      <c r="B247" s="153"/>
      <c r="C247" s="153"/>
    </row>
    <row r="248" spans="1:3">
      <c r="A248" s="153"/>
      <c r="B248" s="153"/>
      <c r="C248" s="153"/>
    </row>
    <row r="249" spans="1:3">
      <c r="A249" s="153"/>
      <c r="B249" s="153"/>
      <c r="C249" s="153"/>
    </row>
    <row r="250" spans="1:3">
      <c r="A250" s="153"/>
      <c r="B250" s="153"/>
      <c r="C250" s="153"/>
    </row>
    <row r="251" spans="1:3">
      <c r="A251" s="153"/>
      <c r="B251" s="153"/>
      <c r="C251" s="153"/>
    </row>
    <row r="252" spans="1:3">
      <c r="A252" s="153"/>
      <c r="B252" s="153"/>
      <c r="C252" s="153"/>
    </row>
    <row r="253" spans="1:3">
      <c r="A253" s="153"/>
      <c r="B253" s="153"/>
      <c r="C253" s="153"/>
    </row>
    <row r="254" spans="1:3">
      <c r="A254" s="153"/>
      <c r="B254" s="153"/>
      <c r="C254" s="153"/>
    </row>
    <row r="255" spans="1:3">
      <c r="A255" s="153"/>
      <c r="B255" s="153"/>
      <c r="C255" s="153"/>
    </row>
    <row r="256" spans="1:3">
      <c r="A256" s="153"/>
      <c r="B256" s="153"/>
      <c r="C256" s="153"/>
    </row>
    <row r="257" spans="1:3">
      <c r="A257" s="153"/>
      <c r="B257" s="153"/>
      <c r="C257" s="153"/>
    </row>
    <row r="258" spans="1:3">
      <c r="A258" s="153"/>
      <c r="B258" s="153"/>
      <c r="C258" s="153"/>
    </row>
    <row r="259" spans="1:3">
      <c r="A259" s="153"/>
      <c r="B259" s="153"/>
      <c r="C259" s="153"/>
    </row>
    <row r="260" spans="1:3">
      <c r="A260" s="153"/>
      <c r="B260" s="153"/>
      <c r="C260" s="153"/>
    </row>
    <row r="261" spans="1:3">
      <c r="A261" s="153"/>
      <c r="B261" s="153"/>
      <c r="C261" s="153"/>
    </row>
    <row r="262" spans="1:3">
      <c r="A262" s="153"/>
      <c r="B262" s="153"/>
      <c r="C262" s="153"/>
    </row>
    <row r="263" spans="1:3">
      <c r="A263" s="153"/>
      <c r="B263" s="153"/>
      <c r="C263" s="153"/>
    </row>
    <row r="264" spans="1:3">
      <c r="A264" s="153"/>
      <c r="B264" s="153"/>
      <c r="C264" s="153"/>
    </row>
    <row r="265" spans="1:3">
      <c r="A265" s="153"/>
      <c r="B265" s="153"/>
      <c r="C265" s="153"/>
    </row>
    <row r="266" spans="1:3">
      <c r="A266" s="153"/>
      <c r="B266" s="153"/>
      <c r="C266" s="153"/>
    </row>
    <row r="267" spans="1:3">
      <c r="A267" s="153"/>
      <c r="B267" s="153"/>
      <c r="C267" s="153"/>
    </row>
    <row r="268" spans="1:3">
      <c r="A268" s="153"/>
      <c r="B268" s="153"/>
      <c r="C268" s="153"/>
    </row>
    <row r="269" spans="1:3">
      <c r="A269" s="153"/>
      <c r="B269" s="153"/>
      <c r="C269" s="153"/>
    </row>
    <row r="270" spans="1:3">
      <c r="A270" s="153"/>
      <c r="B270" s="153"/>
      <c r="C270" s="153"/>
    </row>
    <row r="271" spans="1:3">
      <c r="A271" s="153"/>
      <c r="B271" s="153"/>
      <c r="C271" s="153"/>
    </row>
    <row r="272" spans="1:3">
      <c r="A272" s="153"/>
      <c r="B272" s="153"/>
      <c r="C272" s="153"/>
    </row>
    <row r="273" spans="1:3">
      <c r="A273" s="153"/>
      <c r="B273" s="153"/>
      <c r="C273" s="153"/>
    </row>
    <row r="274" spans="1:3">
      <c r="A274" s="153"/>
      <c r="B274" s="153"/>
      <c r="C274" s="153"/>
    </row>
    <row r="275" spans="1:3">
      <c r="A275" s="153"/>
      <c r="B275" s="153"/>
      <c r="C275" s="153"/>
    </row>
    <row r="276" spans="1:3">
      <c r="A276" s="153"/>
      <c r="B276" s="153"/>
      <c r="C276" s="153"/>
    </row>
    <row r="277" spans="1:3">
      <c r="A277" s="153"/>
      <c r="B277" s="153"/>
      <c r="C277" s="153"/>
    </row>
    <row r="278" spans="1:3">
      <c r="A278" s="153"/>
      <c r="B278" s="153"/>
      <c r="C278" s="153"/>
    </row>
    <row r="279" spans="1:3">
      <c r="A279" s="153"/>
      <c r="B279" s="153"/>
      <c r="C279" s="153"/>
    </row>
    <row r="280" spans="1:3">
      <c r="A280" s="153"/>
      <c r="B280" s="153"/>
      <c r="C280" s="153"/>
    </row>
    <row r="281" spans="1:3">
      <c r="A281" s="153"/>
      <c r="B281" s="153"/>
      <c r="C281" s="153"/>
    </row>
    <row r="282" spans="1:3">
      <c r="A282" s="153"/>
      <c r="B282" s="153"/>
      <c r="C282" s="153"/>
    </row>
    <row r="283" spans="1:3">
      <c r="A283" s="153"/>
      <c r="B283" s="153"/>
      <c r="C283" s="153"/>
    </row>
    <row r="284" spans="1:3">
      <c r="A284" s="153"/>
      <c r="B284" s="153"/>
      <c r="C284" s="153"/>
    </row>
    <row r="285" spans="1:3">
      <c r="A285" s="153"/>
      <c r="B285" s="153"/>
      <c r="C285" s="153"/>
    </row>
    <row r="286" spans="1:3">
      <c r="A286" s="153"/>
      <c r="B286" s="153"/>
      <c r="C286" s="153"/>
    </row>
    <row r="287" spans="1:3">
      <c r="A287" s="153"/>
      <c r="B287" s="153"/>
      <c r="C287" s="153"/>
    </row>
    <row r="288" spans="1:3">
      <c r="A288" s="153"/>
      <c r="B288" s="153"/>
      <c r="C288" s="153"/>
    </row>
    <row r="289" spans="1:3">
      <c r="A289" s="153"/>
      <c r="B289" s="153"/>
      <c r="C289" s="153"/>
    </row>
    <row r="290" spans="1:3">
      <c r="A290" s="153"/>
      <c r="B290" s="153"/>
      <c r="C290" s="153"/>
    </row>
    <row r="291" spans="1:3">
      <c r="A291" s="153"/>
      <c r="B291" s="153"/>
      <c r="C291" s="153"/>
    </row>
    <row r="292" spans="1:3">
      <c r="A292" s="153"/>
      <c r="B292" s="153"/>
      <c r="C292" s="153"/>
    </row>
    <row r="293" spans="1:3">
      <c r="A293" s="153"/>
      <c r="B293" s="153"/>
      <c r="C293" s="153"/>
    </row>
    <row r="294" spans="1:3">
      <c r="A294" s="153"/>
      <c r="B294" s="153"/>
      <c r="C294" s="153"/>
    </row>
    <row r="295" spans="1:3">
      <c r="A295" s="153"/>
      <c r="B295" s="153"/>
      <c r="C295" s="153"/>
    </row>
    <row r="296" spans="1:3">
      <c r="A296" s="153"/>
      <c r="B296" s="153"/>
      <c r="C296" s="153"/>
    </row>
    <row r="297" spans="1:3">
      <c r="A297" s="153"/>
      <c r="B297" s="153"/>
      <c r="C297" s="153"/>
    </row>
    <row r="298" spans="1:3">
      <c r="A298" s="153"/>
      <c r="B298" s="153"/>
      <c r="C298" s="153"/>
    </row>
    <row r="299" spans="1:3">
      <c r="A299" s="153"/>
      <c r="B299" s="153"/>
      <c r="C299" s="153"/>
    </row>
    <row r="300" spans="1:3">
      <c r="A300" s="153"/>
      <c r="B300" s="153"/>
      <c r="C300" s="153"/>
    </row>
    <row r="301" spans="1:3">
      <c r="A301" s="153"/>
      <c r="B301" s="153"/>
      <c r="C301" s="153"/>
    </row>
    <row r="302" spans="1:3">
      <c r="A302" s="153"/>
      <c r="B302" s="153"/>
      <c r="C302" s="153"/>
    </row>
    <row r="303" spans="1:3">
      <c r="A303" s="153"/>
      <c r="B303" s="153"/>
      <c r="C303" s="153"/>
    </row>
    <row r="304" spans="1:3">
      <c r="A304" s="153"/>
      <c r="B304" s="153"/>
      <c r="C304" s="153"/>
    </row>
    <row r="305" spans="1:3">
      <c r="A305" s="153"/>
      <c r="B305" s="153"/>
      <c r="C305" s="153"/>
    </row>
    <row r="306" spans="1:3">
      <c r="A306" s="153"/>
      <c r="B306" s="153"/>
      <c r="C306" s="153"/>
    </row>
    <row r="307" spans="1:3">
      <c r="A307" s="153"/>
      <c r="B307" s="153"/>
      <c r="C307" s="153"/>
    </row>
    <row r="308" spans="1:3">
      <c r="A308" s="153"/>
      <c r="B308" s="153"/>
      <c r="C308" s="153"/>
    </row>
    <row r="309" spans="1:3">
      <c r="A309" s="153"/>
      <c r="B309" s="153"/>
      <c r="C309" s="153"/>
    </row>
    <row r="310" spans="1:3">
      <c r="A310" s="153"/>
      <c r="B310" s="153"/>
      <c r="C310" s="153"/>
    </row>
    <row r="311" spans="1:3">
      <c r="A311" s="153"/>
      <c r="B311" s="153"/>
      <c r="C311" s="153"/>
    </row>
    <row r="312" spans="1:3">
      <c r="A312" s="153"/>
      <c r="B312" s="153"/>
      <c r="C312" s="153"/>
    </row>
    <row r="313" spans="1:3">
      <c r="A313" s="153"/>
      <c r="B313" s="153"/>
      <c r="C313" s="153"/>
    </row>
    <row r="314" spans="1:3">
      <c r="A314" s="153"/>
      <c r="B314" s="153"/>
      <c r="C314" s="153"/>
    </row>
    <row r="315" spans="1:3">
      <c r="A315" s="153"/>
      <c r="B315" s="153"/>
      <c r="C315" s="153"/>
    </row>
    <row r="316" spans="1:3">
      <c r="A316" s="153"/>
      <c r="B316" s="153"/>
      <c r="C316" s="153"/>
    </row>
    <row r="317" spans="1:3">
      <c r="A317" s="153"/>
      <c r="B317" s="153"/>
      <c r="C317" s="153"/>
    </row>
    <row r="318" spans="1:3">
      <c r="A318" s="153"/>
      <c r="B318" s="153"/>
      <c r="C318" s="153"/>
    </row>
    <row r="319" spans="1:3">
      <c r="A319" s="153"/>
      <c r="B319" s="153"/>
      <c r="C319" s="153"/>
    </row>
    <row r="320" spans="1:3">
      <c r="A320" s="153"/>
      <c r="B320" s="153"/>
      <c r="C320" s="153"/>
    </row>
    <row r="321" spans="1:3">
      <c r="A321" s="153"/>
      <c r="B321" s="153"/>
      <c r="C321" s="153"/>
    </row>
    <row r="322" spans="1:3">
      <c r="A322" s="153"/>
      <c r="B322" s="153"/>
      <c r="C322" s="153"/>
    </row>
    <row r="323" spans="1:3">
      <c r="A323" s="153"/>
      <c r="B323" s="153"/>
      <c r="C323" s="153"/>
    </row>
    <row r="324" spans="1:3">
      <c r="A324" s="153"/>
      <c r="B324" s="153"/>
      <c r="C324" s="153"/>
    </row>
    <row r="325" spans="1:3">
      <c r="A325" s="153"/>
      <c r="B325" s="153"/>
      <c r="C325" s="153"/>
    </row>
    <row r="326" spans="1:3">
      <c r="A326" s="153"/>
      <c r="B326" s="153"/>
      <c r="C326" s="153"/>
    </row>
    <row r="327" spans="1:3">
      <c r="A327" s="153"/>
      <c r="B327" s="153"/>
      <c r="C327" s="153"/>
    </row>
    <row r="328" spans="1:3">
      <c r="A328" s="153"/>
      <c r="B328" s="153"/>
      <c r="C328" s="153"/>
    </row>
    <row r="329" spans="1:3">
      <c r="A329" s="153"/>
      <c r="B329" s="153"/>
      <c r="C329" s="153"/>
    </row>
    <row r="330" spans="1:3">
      <c r="A330" s="153"/>
      <c r="B330" s="153"/>
      <c r="C330" s="153"/>
    </row>
    <row r="331" spans="1:3">
      <c r="A331" s="153"/>
      <c r="B331" s="153"/>
      <c r="C331" s="153"/>
    </row>
    <row r="332" spans="1:3">
      <c r="A332" s="153"/>
      <c r="B332" s="153"/>
      <c r="C332" s="153"/>
    </row>
    <row r="333" spans="1:3">
      <c r="A333" s="153"/>
      <c r="B333" s="153"/>
      <c r="C333" s="153"/>
    </row>
    <row r="334" spans="1:3">
      <c r="A334" s="153"/>
      <c r="B334" s="153"/>
      <c r="C334" s="153"/>
    </row>
    <row r="335" spans="1:3">
      <c r="A335" s="153"/>
      <c r="B335" s="153"/>
      <c r="C335" s="153"/>
    </row>
    <row r="336" spans="1:3">
      <c r="A336" s="153"/>
      <c r="B336" s="153"/>
      <c r="C336" s="153"/>
    </row>
    <row r="337" spans="1:3">
      <c r="A337" s="153"/>
      <c r="B337" s="153"/>
      <c r="C337" s="153"/>
    </row>
    <row r="338" spans="1:3">
      <c r="A338" s="153"/>
      <c r="B338" s="153"/>
      <c r="C338" s="153"/>
    </row>
    <row r="339" spans="1:3">
      <c r="A339" s="153"/>
      <c r="B339" s="153"/>
      <c r="C339" s="153"/>
    </row>
    <row r="340" spans="1:3">
      <c r="A340" s="153"/>
      <c r="B340" s="153"/>
      <c r="C340" s="153"/>
    </row>
    <row r="341" spans="1:3">
      <c r="A341" s="153"/>
      <c r="B341" s="153"/>
      <c r="C341" s="153"/>
    </row>
    <row r="342" spans="1:3">
      <c r="A342" s="153"/>
      <c r="B342" s="153"/>
      <c r="C342" s="153"/>
    </row>
    <row r="343" spans="1:3">
      <c r="A343" s="153"/>
      <c r="B343" s="153"/>
      <c r="C343" s="153"/>
    </row>
    <row r="344" spans="1:3">
      <c r="A344" s="153"/>
      <c r="B344" s="153"/>
      <c r="C344" s="153"/>
    </row>
    <row r="345" spans="1:3">
      <c r="A345" s="153"/>
      <c r="B345" s="153"/>
      <c r="C345" s="153"/>
    </row>
    <row r="346" spans="1:3">
      <c r="A346" s="153"/>
      <c r="B346" s="153"/>
      <c r="C346" s="153"/>
    </row>
    <row r="347" spans="1:3">
      <c r="A347" s="153"/>
      <c r="B347" s="153"/>
      <c r="C347" s="153"/>
    </row>
    <row r="348" spans="1:3">
      <c r="A348" s="153"/>
      <c r="B348" s="153"/>
      <c r="C348" s="153"/>
    </row>
    <row r="349" spans="1:3">
      <c r="A349" s="153"/>
      <c r="B349" s="153"/>
      <c r="C349" s="153"/>
    </row>
    <row r="350" spans="1:3">
      <c r="A350" s="153"/>
      <c r="B350" s="153"/>
      <c r="C350" s="153"/>
    </row>
    <row r="351" spans="1:3">
      <c r="A351" s="153"/>
      <c r="B351" s="153"/>
      <c r="C351" s="153"/>
    </row>
    <row r="352" spans="1:3">
      <c r="A352" s="153"/>
      <c r="B352" s="153"/>
      <c r="C352" s="153"/>
    </row>
    <row r="353" spans="1:3">
      <c r="A353" s="153"/>
      <c r="B353" s="153"/>
      <c r="C353" s="153"/>
    </row>
    <row r="354" spans="1:3">
      <c r="A354" s="153"/>
      <c r="B354" s="153"/>
      <c r="C354" s="153"/>
    </row>
    <row r="355" spans="1:3">
      <c r="A355" s="153"/>
      <c r="B355" s="153"/>
      <c r="C355" s="153"/>
    </row>
    <row r="356" spans="1:3">
      <c r="A356" s="153"/>
      <c r="B356" s="153"/>
      <c r="C356" s="153"/>
    </row>
    <row r="357" spans="1:3">
      <c r="A357" s="153"/>
      <c r="B357" s="153"/>
      <c r="C357" s="153"/>
    </row>
    <row r="358" spans="1:3">
      <c r="A358" s="153"/>
      <c r="B358" s="153"/>
      <c r="C358" s="153"/>
    </row>
    <row r="359" spans="1:3">
      <c r="A359" s="153"/>
      <c r="B359" s="153"/>
      <c r="C359" s="153"/>
    </row>
    <row r="360" spans="1:3">
      <c r="A360" s="153"/>
      <c r="B360" s="153"/>
      <c r="C360" s="153"/>
    </row>
    <row r="361" spans="1:3">
      <c r="A361" s="153"/>
      <c r="B361" s="153"/>
      <c r="C361" s="153"/>
    </row>
    <row r="362" spans="1:3">
      <c r="A362" s="153"/>
      <c r="B362" s="153"/>
      <c r="C362" s="153"/>
    </row>
    <row r="363" spans="1:3">
      <c r="A363" s="153"/>
      <c r="B363" s="153"/>
      <c r="C363" s="153"/>
    </row>
    <row r="364" spans="1:3">
      <c r="A364" s="153"/>
      <c r="B364" s="153"/>
      <c r="C364" s="153"/>
    </row>
    <row r="365" spans="1:3">
      <c r="A365" s="153"/>
      <c r="B365" s="153"/>
      <c r="C365" s="153"/>
    </row>
    <row r="366" spans="1:3">
      <c r="A366" s="153"/>
      <c r="B366" s="153"/>
      <c r="C366" s="153"/>
    </row>
    <row r="367" spans="1:3">
      <c r="A367" s="153"/>
      <c r="B367" s="153"/>
      <c r="C367" s="153"/>
    </row>
    <row r="368" spans="1:3">
      <c r="A368" s="153"/>
      <c r="B368" s="153"/>
      <c r="C368" s="153"/>
    </row>
    <row r="369" spans="1:3">
      <c r="A369" s="153"/>
      <c r="B369" s="153"/>
      <c r="C369" s="153"/>
    </row>
    <row r="370" spans="1:3">
      <c r="A370" s="153"/>
      <c r="B370" s="153"/>
      <c r="C370" s="153"/>
    </row>
    <row r="371" spans="1:3">
      <c r="A371" s="153"/>
      <c r="B371" s="153"/>
      <c r="C371" s="153"/>
    </row>
    <row r="372" spans="1:3">
      <c r="A372" s="153"/>
      <c r="B372" s="153"/>
      <c r="C372" s="153"/>
    </row>
    <row r="373" spans="1:3">
      <c r="A373" s="153"/>
      <c r="B373" s="153"/>
      <c r="C373" s="153"/>
    </row>
    <row r="374" spans="1:3">
      <c r="A374" s="153"/>
      <c r="B374" s="153"/>
      <c r="C374" s="153"/>
    </row>
    <row r="375" spans="1:3">
      <c r="A375" s="153"/>
      <c r="B375" s="153"/>
      <c r="C375" s="153"/>
    </row>
    <row r="376" spans="1:3">
      <c r="A376" s="153"/>
      <c r="B376" s="153"/>
      <c r="C376" s="153"/>
    </row>
    <row r="377" spans="1:3">
      <c r="A377" s="153"/>
      <c r="B377" s="153"/>
      <c r="C377" s="153"/>
    </row>
    <row r="378" spans="1:3">
      <c r="A378" s="153"/>
      <c r="B378" s="153"/>
      <c r="C378" s="153"/>
    </row>
    <row r="379" spans="1:3">
      <c r="A379" s="153"/>
      <c r="B379" s="153"/>
      <c r="C379" s="153"/>
    </row>
    <row r="380" spans="1:3">
      <c r="A380" s="153"/>
      <c r="B380" s="153"/>
      <c r="C380" s="153"/>
    </row>
    <row r="381" spans="1:3">
      <c r="A381" s="153"/>
      <c r="B381" s="153"/>
      <c r="C381" s="153"/>
    </row>
    <row r="382" spans="1:3">
      <c r="A382" s="153"/>
      <c r="B382" s="153"/>
      <c r="C382" s="153"/>
    </row>
    <row r="383" spans="1:3">
      <c r="A383" s="153"/>
      <c r="B383" s="153"/>
      <c r="C383" s="153"/>
    </row>
    <row r="384" spans="1:3">
      <c r="A384" s="153"/>
      <c r="B384" s="153"/>
      <c r="C384" s="153"/>
    </row>
    <row r="385" spans="1:3">
      <c r="A385" s="153"/>
      <c r="B385" s="153"/>
      <c r="C385" s="153"/>
    </row>
    <row r="386" spans="1:3">
      <c r="A386" s="153"/>
      <c r="B386" s="153"/>
      <c r="C386" s="153"/>
    </row>
    <row r="387" spans="1:3">
      <c r="A387" s="153"/>
      <c r="B387" s="153"/>
      <c r="C387" s="153"/>
    </row>
    <row r="388" spans="1:3">
      <c r="A388" s="153"/>
      <c r="B388" s="153"/>
      <c r="C388" s="153"/>
    </row>
  </sheetData>
  <mergeCells count="216">
    <mergeCell ref="AX18:AX23"/>
    <mergeCell ref="AW18:AW23"/>
    <mergeCell ref="AV18:AV23"/>
    <mergeCell ref="AN46:AN47"/>
    <mergeCell ref="AO46:AO47"/>
    <mergeCell ref="AP46:AP47"/>
    <mergeCell ref="AQ46:AQ47"/>
    <mergeCell ref="AR46:AR47"/>
    <mergeCell ref="AS46:AS47"/>
    <mergeCell ref="AW46:AW47"/>
    <mergeCell ref="AX46:AX47"/>
    <mergeCell ref="AR24:AR25"/>
    <mergeCell ref="AQ24:AQ25"/>
    <mergeCell ref="AP24:AP25"/>
    <mergeCell ref="AO24:AO25"/>
    <mergeCell ref="AT46:AT47"/>
    <mergeCell ref="AU46:AU47"/>
    <mergeCell ref="AV44:AV45"/>
    <mergeCell ref="AV46:AV47"/>
    <mergeCell ref="AW44:AW45"/>
    <mergeCell ref="AX44:AX45"/>
    <mergeCell ref="AN42:AN43"/>
    <mergeCell ref="AO42:AO43"/>
    <mergeCell ref="AP42:AP43"/>
    <mergeCell ref="AQ42:AQ43"/>
    <mergeCell ref="AR42:AR43"/>
    <mergeCell ref="AS42:AS43"/>
    <mergeCell ref="AT42:AT43"/>
    <mergeCell ref="AU42:AU43"/>
    <mergeCell ref="AP44:AP45"/>
    <mergeCell ref="AQ44:AQ45"/>
    <mergeCell ref="AR44:AR45"/>
    <mergeCell ref="AS44:AS45"/>
    <mergeCell ref="AT44:AT45"/>
    <mergeCell ref="AU44:AU45"/>
    <mergeCell ref="AV42:AV43"/>
    <mergeCell ref="AW42:AW43"/>
    <mergeCell ref="AX42:AX43"/>
    <mergeCell ref="AN44:AN45"/>
    <mergeCell ref="AO44:AO45"/>
    <mergeCell ref="AW40:AW41"/>
    <mergeCell ref="AX40:AX41"/>
    <mergeCell ref="AN36:AN37"/>
    <mergeCell ref="AO36:AO37"/>
    <mergeCell ref="AP36:AP37"/>
    <mergeCell ref="AQ36:AQ37"/>
    <mergeCell ref="AR36:AR37"/>
    <mergeCell ref="AS36:AS37"/>
    <mergeCell ref="AW36:AW37"/>
    <mergeCell ref="AX36:AX37"/>
    <mergeCell ref="AV38:AV39"/>
    <mergeCell ref="AW38:AW39"/>
    <mergeCell ref="AX38:AX39"/>
    <mergeCell ref="AN40:AN41"/>
    <mergeCell ref="AO40:AO41"/>
    <mergeCell ref="AP40:AP41"/>
    <mergeCell ref="AQ40:AQ41"/>
    <mergeCell ref="AR40:AR41"/>
    <mergeCell ref="AS38:AS39"/>
    <mergeCell ref="AT38:AT39"/>
    <mergeCell ref="AU38:AU39"/>
    <mergeCell ref="AV40:AV41"/>
    <mergeCell ref="AV36:AV37"/>
    <mergeCell ref="AS40:AS41"/>
    <mergeCell ref="AU40:AU41"/>
    <mergeCell ref="G80:O80"/>
    <mergeCell ref="J24:K24"/>
    <mergeCell ref="H24:I24"/>
    <mergeCell ref="AT36:AT37"/>
    <mergeCell ref="AU36:AU37"/>
    <mergeCell ref="AN38:AN39"/>
    <mergeCell ref="AO38:AO39"/>
    <mergeCell ref="AP38:AP39"/>
    <mergeCell ref="AQ38:AQ39"/>
    <mergeCell ref="AR38:AR39"/>
    <mergeCell ref="AT26:AT27"/>
    <mergeCell ref="AU26:AU27"/>
    <mergeCell ref="AU34:AU35"/>
    <mergeCell ref="AR32:AR33"/>
    <mergeCell ref="AS32:AS33"/>
    <mergeCell ref="AT32:AT33"/>
    <mergeCell ref="AU32:AU33"/>
    <mergeCell ref="AP34:AP35"/>
    <mergeCell ref="AT34:AT35"/>
    <mergeCell ref="AN24:AN25"/>
    <mergeCell ref="AP16:AP17"/>
    <mergeCell ref="AQ16:AQ17"/>
    <mergeCell ref="AN32:AN33"/>
    <mergeCell ref="AO32:AO33"/>
    <mergeCell ref="AP32:AP33"/>
    <mergeCell ref="AQ32:AQ33"/>
    <mergeCell ref="AN34:AN35"/>
    <mergeCell ref="AO34:AO35"/>
    <mergeCell ref="AT40:AT41"/>
    <mergeCell ref="AN6:AN7"/>
    <mergeCell ref="AO6:AO7"/>
    <mergeCell ref="AP6:AP7"/>
    <mergeCell ref="AQ6:AQ7"/>
    <mergeCell ref="AR6:AR7"/>
    <mergeCell ref="AS6:AS7"/>
    <mergeCell ref="AT6:AT7"/>
    <mergeCell ref="AU6:AU7"/>
    <mergeCell ref="AR12:AR13"/>
    <mergeCell ref="AR8:AR9"/>
    <mergeCell ref="AR10:AR11"/>
    <mergeCell ref="AR16:AR17"/>
    <mergeCell ref="AR28:AR29"/>
    <mergeCell ref="AS28:AS29"/>
    <mergeCell ref="AT28:AT29"/>
    <mergeCell ref="AU28:AU29"/>
    <mergeCell ref="AQ30:AQ31"/>
    <mergeCell ref="AR30:AR31"/>
    <mergeCell ref="AS30:AS31"/>
    <mergeCell ref="AT30:AT31"/>
    <mergeCell ref="AQ34:AQ35"/>
    <mergeCell ref="AR34:AR35"/>
    <mergeCell ref="AS34:AS35"/>
    <mergeCell ref="G140:O140"/>
    <mergeCell ref="G90:O90"/>
    <mergeCell ref="G100:O100"/>
    <mergeCell ref="G110:O110"/>
    <mergeCell ref="G120:O120"/>
    <mergeCell ref="G130:O130"/>
    <mergeCell ref="AQ8:AQ9"/>
    <mergeCell ref="AP8:AP9"/>
    <mergeCell ref="AO8:AO9"/>
    <mergeCell ref="AN8:AN9"/>
    <mergeCell ref="AN10:AN11"/>
    <mergeCell ref="AO10:AO11"/>
    <mergeCell ref="AP10:AP11"/>
    <mergeCell ref="AQ10:AQ11"/>
    <mergeCell ref="AN16:AN17"/>
    <mergeCell ref="AO16:AO17"/>
    <mergeCell ref="AQ12:AQ13"/>
    <mergeCell ref="AN28:AN29"/>
    <mergeCell ref="AO28:AO29"/>
    <mergeCell ref="AP28:AP29"/>
    <mergeCell ref="AQ28:AQ29"/>
    <mergeCell ref="AN30:AN31"/>
    <mergeCell ref="AO30:AO31"/>
    <mergeCell ref="AP30:AP31"/>
    <mergeCell ref="AV8:AV9"/>
    <mergeCell ref="AU8:AU9"/>
    <mergeCell ref="AT8:AT9"/>
    <mergeCell ref="AS8:AS9"/>
    <mergeCell ref="AX7:AY7"/>
    <mergeCell ref="AW8:AW9"/>
    <mergeCell ref="AX8:AX9"/>
    <mergeCell ref="AV10:AV11"/>
    <mergeCell ref="AW10:AW11"/>
    <mergeCell ref="AX10:AX11"/>
    <mergeCell ref="AS10:AS11"/>
    <mergeCell ref="AT10:AT11"/>
    <mergeCell ref="AU10:AU11"/>
    <mergeCell ref="AV16:AV17"/>
    <mergeCell ref="AS12:AS13"/>
    <mergeCell ref="AT12:AT13"/>
    <mergeCell ref="AU12:AU13"/>
    <mergeCell ref="AN18:AN23"/>
    <mergeCell ref="AO18:AO23"/>
    <mergeCell ref="AP18:AP23"/>
    <mergeCell ref="AQ18:AQ23"/>
    <mergeCell ref="AR18:AR23"/>
    <mergeCell ref="AS18:AS23"/>
    <mergeCell ref="AT18:AT23"/>
    <mergeCell ref="AV12:AV13"/>
    <mergeCell ref="AR14:AR15"/>
    <mergeCell ref="AN14:AN15"/>
    <mergeCell ref="AO14:AO15"/>
    <mergeCell ref="AP14:AP15"/>
    <mergeCell ref="AQ14:AQ15"/>
    <mergeCell ref="AS14:AS15"/>
    <mergeCell ref="AT14:AT15"/>
    <mergeCell ref="AU14:AU15"/>
    <mergeCell ref="AN12:AN13"/>
    <mergeCell ref="AO12:AO13"/>
    <mergeCell ref="AP12:AP13"/>
    <mergeCell ref="AW12:AW13"/>
    <mergeCell ref="AX12:AX13"/>
    <mergeCell ref="AV14:AV15"/>
    <mergeCell ref="AW14:AW15"/>
    <mergeCell ref="AX14:AX15"/>
    <mergeCell ref="AU18:AU23"/>
    <mergeCell ref="AW16:AW17"/>
    <mergeCell ref="AX16:AX17"/>
    <mergeCell ref="AN26:AN27"/>
    <mergeCell ref="AO26:AO27"/>
    <mergeCell ref="AP26:AP27"/>
    <mergeCell ref="AQ26:AQ27"/>
    <mergeCell ref="AR26:AR27"/>
    <mergeCell ref="AS26:AS27"/>
    <mergeCell ref="AS24:AS25"/>
    <mergeCell ref="AT24:AT25"/>
    <mergeCell ref="AU24:AU25"/>
    <mergeCell ref="AS16:AS17"/>
    <mergeCell ref="AT16:AT17"/>
    <mergeCell ref="AU16:AU17"/>
    <mergeCell ref="AV24:AV25"/>
    <mergeCell ref="AW24:AW25"/>
    <mergeCell ref="AX24:AX25"/>
    <mergeCell ref="AV26:AV27"/>
    <mergeCell ref="AV32:AV33"/>
    <mergeCell ref="AW32:AW33"/>
    <mergeCell ref="AX32:AX33"/>
    <mergeCell ref="AV34:AV35"/>
    <mergeCell ref="AW34:AW35"/>
    <mergeCell ref="AX34:AX35"/>
    <mergeCell ref="AW26:AW27"/>
    <mergeCell ref="AX26:AX27"/>
    <mergeCell ref="AU30:AU31"/>
    <mergeCell ref="AV28:AV29"/>
    <mergeCell ref="AW28:AW29"/>
    <mergeCell ref="AX28:AX29"/>
    <mergeCell ref="AV30:AV31"/>
    <mergeCell ref="AW30:AW31"/>
    <mergeCell ref="AX30:AX3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9FA0-7372-4983-81BB-668EB3BBE0D9}">
  <dimension ref="A1"/>
  <sheetViews>
    <sheetView workbookViewId="0"/>
  </sheetViews>
  <sheetFormatPr baseColWidth="10" defaultColWidth="11.42578125" defaultRowHeight="1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9E7C-61E3-4683-A5C0-D1A8C8E6B6F8}">
  <dimension ref="B1:C99"/>
  <sheetViews>
    <sheetView workbookViewId="0">
      <selection sqref="A1:E1"/>
    </sheetView>
  </sheetViews>
  <sheetFormatPr baseColWidth="10" defaultColWidth="11.42578125" defaultRowHeight="15"/>
  <cols>
    <col min="2" max="2" width="27.42578125" customWidth="1"/>
  </cols>
  <sheetData>
    <row r="1" spans="2:3" ht="15.75" thickBot="1"/>
    <row r="2" spans="2:3" ht="15.75" thickBot="1">
      <c r="B2" s="224" t="s">
        <v>508</v>
      </c>
      <c r="C2" s="223" t="s">
        <v>377</v>
      </c>
    </row>
    <row r="3" spans="2:3" ht="15.75" thickBot="1">
      <c r="B3" s="222"/>
      <c r="C3" s="219"/>
    </row>
    <row r="4" spans="2:3" ht="15.75" thickBot="1">
      <c r="B4" s="221" t="s">
        <v>375</v>
      </c>
      <c r="C4" s="219" t="s">
        <v>2</v>
      </c>
    </row>
    <row r="5" spans="2:3" ht="15.75" thickBot="1">
      <c r="B5" s="220" t="s">
        <v>509</v>
      </c>
      <c r="C5" s="219" t="s">
        <v>0</v>
      </c>
    </row>
    <row r="6" spans="2:3" ht="15.75" thickBot="1">
      <c r="B6" s="220" t="s">
        <v>510</v>
      </c>
      <c r="C6" s="219" t="s">
        <v>2</v>
      </c>
    </row>
    <row r="7" spans="2:3" ht="15.75" thickBot="1">
      <c r="B7" s="220" t="s">
        <v>511</v>
      </c>
      <c r="C7" s="219" t="s">
        <v>6</v>
      </c>
    </row>
    <row r="8" spans="2:3" ht="15.75" thickBot="1">
      <c r="B8" s="220" t="s">
        <v>512</v>
      </c>
      <c r="C8" s="219" t="s">
        <v>2</v>
      </c>
    </row>
    <row r="9" spans="2:3" ht="15.75" thickBot="1">
      <c r="B9" s="220" t="s">
        <v>513</v>
      </c>
      <c r="C9" s="219" t="s">
        <v>7</v>
      </c>
    </row>
    <row r="10" spans="2:3" ht="15.75" thickBot="1">
      <c r="B10" s="220" t="s">
        <v>514</v>
      </c>
      <c r="C10" s="219" t="s">
        <v>6</v>
      </c>
    </row>
    <row r="11" spans="2:3" ht="15.75" thickBot="1">
      <c r="B11" s="220" t="s">
        <v>515</v>
      </c>
      <c r="C11" s="219" t="s">
        <v>1</v>
      </c>
    </row>
    <row r="12" spans="2:3" ht="15.75" thickBot="1">
      <c r="B12" s="220" t="s">
        <v>516</v>
      </c>
      <c r="C12" s="219" t="s">
        <v>5</v>
      </c>
    </row>
    <row r="13" spans="2:3" ht="15.75" thickBot="1">
      <c r="B13" s="220" t="s">
        <v>517</v>
      </c>
      <c r="C13" s="219" t="s">
        <v>1</v>
      </c>
    </row>
    <row r="14" spans="2:3" ht="15.75" thickBot="1">
      <c r="B14" s="220" t="s">
        <v>518</v>
      </c>
      <c r="C14" s="219" t="s">
        <v>7</v>
      </c>
    </row>
    <row r="15" spans="2:3" ht="15.75" thickBot="1">
      <c r="B15" s="220" t="s">
        <v>519</v>
      </c>
      <c r="C15" s="219" t="s">
        <v>5</v>
      </c>
    </row>
    <row r="16" spans="2:3" ht="15.75" thickBot="1">
      <c r="B16" s="220" t="s">
        <v>520</v>
      </c>
      <c r="C16" s="219" t="s">
        <v>7</v>
      </c>
    </row>
    <row r="17" spans="2:3" ht="15.75" thickBot="1">
      <c r="B17" s="220" t="s">
        <v>521</v>
      </c>
      <c r="C17" s="219" t="s">
        <v>0</v>
      </c>
    </row>
    <row r="18" spans="2:3" ht="15.75" thickBot="1">
      <c r="B18" s="220" t="s">
        <v>522</v>
      </c>
      <c r="C18" s="219" t="s">
        <v>2</v>
      </c>
    </row>
    <row r="19" spans="2:3" ht="15.75" thickBot="1">
      <c r="B19" s="220" t="s">
        <v>523</v>
      </c>
      <c r="C19" s="219" t="s">
        <v>4</v>
      </c>
    </row>
    <row r="20" spans="2:3" ht="15.75" thickBot="1">
      <c r="B20" s="220" t="s">
        <v>524</v>
      </c>
      <c r="C20" s="219" t="s">
        <v>4</v>
      </c>
    </row>
    <row r="21" spans="2:3" ht="15.75" thickBot="1">
      <c r="B21" s="220" t="s">
        <v>525</v>
      </c>
      <c r="C21" s="219" t="s">
        <v>4</v>
      </c>
    </row>
    <row r="22" spans="2:3" ht="15.75" thickBot="1">
      <c r="B22" s="220" t="s">
        <v>526</v>
      </c>
      <c r="C22" s="219" t="s">
        <v>2</v>
      </c>
    </row>
    <row r="23" spans="2:3" ht="15.75" thickBot="1">
      <c r="B23" s="220" t="s">
        <v>527</v>
      </c>
      <c r="C23" s="219" t="s">
        <v>7</v>
      </c>
    </row>
    <row r="24" spans="2:3" ht="15.75" thickBot="1">
      <c r="B24" s="220" t="s">
        <v>528</v>
      </c>
      <c r="C24" s="219" t="s">
        <v>7</v>
      </c>
    </row>
    <row r="25" spans="2:3" ht="15.75" thickBot="1">
      <c r="B25" s="220" t="s">
        <v>529</v>
      </c>
      <c r="C25" s="219" t="s">
        <v>2</v>
      </c>
    </row>
    <row r="26" spans="2:3" ht="15.75" thickBot="1">
      <c r="B26" s="220" t="s">
        <v>530</v>
      </c>
      <c r="C26" s="219" t="s">
        <v>3</v>
      </c>
    </row>
    <row r="27" spans="2:3" ht="15.75" thickBot="1">
      <c r="B27" s="220" t="s">
        <v>531</v>
      </c>
      <c r="C27" s="219" t="s">
        <v>2</v>
      </c>
    </row>
    <row r="28" spans="2:3" ht="15.75" thickBot="1">
      <c r="B28" s="220" t="s">
        <v>532</v>
      </c>
      <c r="C28" s="219" t="s">
        <v>5</v>
      </c>
    </row>
    <row r="29" spans="2:3" ht="15.75" thickBot="1">
      <c r="B29" s="220" t="s">
        <v>533</v>
      </c>
      <c r="C29" s="219" t="s">
        <v>2</v>
      </c>
    </row>
    <row r="30" spans="2:3" ht="15.75" thickBot="1">
      <c r="B30" s="220" t="s">
        <v>534</v>
      </c>
      <c r="C30" s="219" t="s">
        <v>6</v>
      </c>
    </row>
    <row r="31" spans="2:3" ht="15.75" thickBot="1">
      <c r="B31" s="220" t="s">
        <v>535</v>
      </c>
      <c r="C31" s="219" t="s">
        <v>0</v>
      </c>
    </row>
    <row r="32" spans="2:3" ht="15.75" thickBot="1">
      <c r="B32" s="220" t="s">
        <v>536</v>
      </c>
      <c r="C32" s="219" t="s">
        <v>0</v>
      </c>
    </row>
    <row r="33" spans="2:3" ht="15.75" thickBot="1">
      <c r="B33" s="220" t="s">
        <v>537</v>
      </c>
      <c r="C33" s="219" t="s">
        <v>3</v>
      </c>
    </row>
    <row r="34" spans="2:3" ht="15.75" thickBot="1">
      <c r="B34" s="220" t="s">
        <v>538</v>
      </c>
      <c r="C34" s="219" t="s">
        <v>7</v>
      </c>
    </row>
    <row r="35" spans="2:3" ht="15.75" thickBot="1">
      <c r="B35" s="220" t="s">
        <v>539</v>
      </c>
      <c r="C35" s="219" t="s">
        <v>5</v>
      </c>
    </row>
    <row r="36" spans="2:3" ht="15.75" thickBot="1">
      <c r="B36" s="220" t="s">
        <v>540</v>
      </c>
      <c r="C36" s="219" t="s">
        <v>5</v>
      </c>
    </row>
    <row r="37" spans="2:3" ht="15.75" thickBot="1">
      <c r="B37" s="220" t="s">
        <v>541</v>
      </c>
      <c r="C37" s="219" t="s">
        <v>5</v>
      </c>
    </row>
    <row r="38" spans="2:3" ht="15.75" thickBot="1">
      <c r="B38" s="220" t="s">
        <v>542</v>
      </c>
      <c r="C38" s="219" t="s">
        <v>7</v>
      </c>
    </row>
    <row r="39" spans="2:3" ht="15.75" thickBot="1">
      <c r="B39" s="220" t="s">
        <v>543</v>
      </c>
      <c r="C39" s="219" t="s">
        <v>3</v>
      </c>
    </row>
    <row r="40" spans="2:3" ht="15.75" thickBot="1">
      <c r="B40" s="220" t="s">
        <v>544</v>
      </c>
      <c r="C40" s="219" t="s">
        <v>4</v>
      </c>
    </row>
    <row r="41" spans="2:3" ht="15.75" thickBot="1">
      <c r="B41" s="220" t="s">
        <v>545</v>
      </c>
      <c r="C41" s="219" t="s">
        <v>4</v>
      </c>
    </row>
    <row r="42" spans="2:3" ht="15.75" thickBot="1">
      <c r="B42" s="220" t="s">
        <v>546</v>
      </c>
      <c r="C42" s="219" t="s">
        <v>2</v>
      </c>
    </row>
    <row r="43" spans="2:3" ht="15.75" thickBot="1">
      <c r="B43" s="220" t="s">
        <v>547</v>
      </c>
      <c r="C43" s="219" t="s">
        <v>2</v>
      </c>
    </row>
    <row r="44" spans="2:3" ht="15.75" thickBot="1">
      <c r="B44" s="220" t="s">
        <v>548</v>
      </c>
      <c r="C44" s="219" t="s">
        <v>5</v>
      </c>
    </row>
    <row r="45" spans="2:3" ht="15.75" thickBot="1">
      <c r="B45" s="220" t="s">
        <v>549</v>
      </c>
      <c r="C45" s="219" t="s">
        <v>4</v>
      </c>
    </row>
    <row r="46" spans="2:3" ht="15.75" thickBot="1">
      <c r="B46" s="220" t="s">
        <v>550</v>
      </c>
      <c r="C46" s="219" t="s">
        <v>2</v>
      </c>
    </row>
    <row r="47" spans="2:3" ht="15.75" thickBot="1">
      <c r="B47" s="220" t="s">
        <v>551</v>
      </c>
      <c r="C47" s="219" t="s">
        <v>2</v>
      </c>
    </row>
    <row r="48" spans="2:3" ht="15.75" thickBot="1">
      <c r="B48" s="220" t="s">
        <v>552</v>
      </c>
      <c r="C48" s="219" t="s">
        <v>4</v>
      </c>
    </row>
    <row r="49" spans="2:3" ht="15.75" thickBot="1">
      <c r="B49" s="220" t="s">
        <v>553</v>
      </c>
      <c r="C49" s="219" t="s">
        <v>1</v>
      </c>
    </row>
    <row r="50" spans="2:3" ht="15.75" thickBot="1">
      <c r="B50" s="220" t="s">
        <v>554</v>
      </c>
      <c r="C50" s="219" t="s">
        <v>5</v>
      </c>
    </row>
    <row r="51" spans="2:3" ht="15.75" thickBot="1">
      <c r="B51" s="220" t="s">
        <v>555</v>
      </c>
      <c r="C51" s="219" t="s">
        <v>5</v>
      </c>
    </row>
    <row r="52" spans="2:3" ht="15.75" thickBot="1">
      <c r="B52" s="220" t="s">
        <v>556</v>
      </c>
      <c r="C52" s="219" t="s">
        <v>6</v>
      </c>
    </row>
    <row r="53" spans="2:3" ht="15.75" thickBot="1">
      <c r="B53" s="220" t="s">
        <v>557</v>
      </c>
      <c r="C53" s="219" t="s">
        <v>4</v>
      </c>
    </row>
    <row r="54" spans="2:3" ht="15.75" thickBot="1">
      <c r="B54" s="220" t="s">
        <v>558</v>
      </c>
      <c r="C54" s="219" t="s">
        <v>3</v>
      </c>
    </row>
    <row r="55" spans="2:3" ht="15.75" thickBot="1">
      <c r="B55" s="220" t="s">
        <v>559</v>
      </c>
      <c r="C55" s="219" t="s">
        <v>1</v>
      </c>
    </row>
    <row r="56" spans="2:3" ht="15.75" thickBot="1">
      <c r="B56" s="220" t="s">
        <v>560</v>
      </c>
      <c r="C56" s="219" t="s">
        <v>1</v>
      </c>
    </row>
    <row r="57" spans="2:3" ht="15.75" thickBot="1">
      <c r="B57" s="220" t="s">
        <v>561</v>
      </c>
      <c r="C57" s="219" t="s">
        <v>4</v>
      </c>
    </row>
    <row r="58" spans="2:3" ht="15.75" thickBot="1">
      <c r="B58" s="220" t="s">
        <v>562</v>
      </c>
      <c r="C58" s="219" t="s">
        <v>1</v>
      </c>
    </row>
    <row r="59" spans="2:3" ht="15.75" thickBot="1">
      <c r="B59" s="220" t="s">
        <v>563</v>
      </c>
      <c r="C59" s="219" t="s">
        <v>1</v>
      </c>
    </row>
    <row r="60" spans="2:3" ht="15.75" thickBot="1">
      <c r="B60" s="220" t="s">
        <v>564</v>
      </c>
      <c r="C60" s="219" t="s">
        <v>3</v>
      </c>
    </row>
    <row r="61" spans="2:3" ht="15.75" thickBot="1">
      <c r="B61" s="220" t="s">
        <v>565</v>
      </c>
      <c r="C61" s="219" t="s">
        <v>1</v>
      </c>
    </row>
    <row r="62" spans="2:3" ht="15.75" thickBot="1">
      <c r="B62" s="220" t="s">
        <v>566</v>
      </c>
      <c r="C62" s="219" t="s">
        <v>1</v>
      </c>
    </row>
    <row r="63" spans="2:3" ht="15.75" thickBot="1">
      <c r="B63" s="220" t="s">
        <v>567</v>
      </c>
      <c r="C63" s="219" t="s">
        <v>0</v>
      </c>
    </row>
    <row r="64" spans="2:3" ht="15.75" thickBot="1">
      <c r="B64" s="220" t="s">
        <v>568</v>
      </c>
      <c r="C64" s="219" t="s">
        <v>0</v>
      </c>
    </row>
    <row r="65" spans="2:3" ht="15.75" thickBot="1">
      <c r="B65" s="220" t="s">
        <v>569</v>
      </c>
      <c r="C65" s="219" t="s">
        <v>0</v>
      </c>
    </row>
    <row r="66" spans="2:3" ht="15.75" thickBot="1">
      <c r="B66" s="220" t="s">
        <v>570</v>
      </c>
      <c r="C66" s="219" t="s">
        <v>0</v>
      </c>
    </row>
    <row r="67" spans="2:3" ht="15.75" thickBot="1">
      <c r="B67" s="220" t="s">
        <v>571</v>
      </c>
      <c r="C67" s="219" t="s">
        <v>2</v>
      </c>
    </row>
    <row r="68" spans="2:3" ht="15.75" thickBot="1">
      <c r="B68" s="220" t="s">
        <v>572</v>
      </c>
      <c r="C68" s="219" t="s">
        <v>5</v>
      </c>
    </row>
    <row r="69" spans="2:3" ht="15.75" thickBot="1">
      <c r="B69" s="220" t="s">
        <v>573</v>
      </c>
      <c r="C69" s="219" t="s">
        <v>5</v>
      </c>
    </row>
    <row r="70" spans="2:3" ht="15.75" thickBot="1">
      <c r="B70" s="220" t="s">
        <v>574</v>
      </c>
      <c r="C70" s="219" t="s">
        <v>7</v>
      </c>
    </row>
    <row r="71" spans="2:3" ht="15.75" thickBot="1">
      <c r="B71" s="220" t="s">
        <v>575</v>
      </c>
      <c r="C71" s="219" t="s">
        <v>1</v>
      </c>
    </row>
    <row r="72" spans="2:3" ht="15.75" thickBot="1">
      <c r="B72" s="220" t="s">
        <v>576</v>
      </c>
      <c r="C72" s="219" t="s">
        <v>1</v>
      </c>
    </row>
    <row r="73" spans="2:3" ht="15.75" thickBot="1">
      <c r="B73" s="220" t="s">
        <v>577</v>
      </c>
      <c r="C73" s="219" t="s">
        <v>2</v>
      </c>
    </row>
    <row r="74" spans="2:3" ht="15.75" thickBot="1">
      <c r="B74" s="220" t="s">
        <v>578</v>
      </c>
      <c r="C74" s="219" t="s">
        <v>1</v>
      </c>
    </row>
    <row r="75" spans="2:3" ht="15.75" thickBot="1">
      <c r="B75" s="220" t="s">
        <v>579</v>
      </c>
      <c r="C75" s="219" t="s">
        <v>2</v>
      </c>
    </row>
    <row r="76" spans="2:3" ht="15.75" thickBot="1">
      <c r="B76" s="220" t="s">
        <v>580</v>
      </c>
      <c r="C76" s="219" t="s">
        <v>4</v>
      </c>
    </row>
    <row r="77" spans="2:3" ht="15.75" thickBot="1">
      <c r="B77" s="220" t="s">
        <v>581</v>
      </c>
      <c r="C77" s="219" t="s">
        <v>2</v>
      </c>
    </row>
    <row r="78" spans="2:3" ht="15.75" thickBot="1">
      <c r="B78" s="220" t="s">
        <v>582</v>
      </c>
      <c r="C78" s="219" t="s">
        <v>2</v>
      </c>
    </row>
    <row r="79" spans="2:3" ht="15.75" thickBot="1">
      <c r="B79" s="220" t="s">
        <v>583</v>
      </c>
      <c r="C79" s="219" t="s">
        <v>0</v>
      </c>
    </row>
    <row r="80" spans="2:3" ht="15.75" thickBot="1">
      <c r="B80" s="220" t="s">
        <v>584</v>
      </c>
      <c r="C80" s="219" t="s">
        <v>0</v>
      </c>
    </row>
    <row r="81" spans="2:3" ht="15.75" thickBot="1">
      <c r="B81" s="220" t="s">
        <v>585</v>
      </c>
      <c r="C81" s="219" t="s">
        <v>0</v>
      </c>
    </row>
    <row r="82" spans="2:3" ht="15.75" thickBot="1">
      <c r="B82" s="220" t="s">
        <v>586</v>
      </c>
      <c r="C82" s="219" t="s">
        <v>0</v>
      </c>
    </row>
    <row r="83" spans="2:3" ht="15.75" thickBot="1">
      <c r="B83" s="220" t="s">
        <v>587</v>
      </c>
      <c r="C83" s="219" t="s">
        <v>4</v>
      </c>
    </row>
    <row r="84" spans="2:3" ht="15.75" thickBot="1">
      <c r="B84" s="220" t="s">
        <v>588</v>
      </c>
      <c r="C84" s="219" t="s">
        <v>0</v>
      </c>
    </row>
    <row r="85" spans="2:3" ht="15.75" thickBot="1">
      <c r="B85" s="220" t="s">
        <v>589</v>
      </c>
      <c r="C85" s="219" t="s">
        <v>5</v>
      </c>
    </row>
    <row r="86" spans="2:3" ht="15.75" thickBot="1">
      <c r="B86" s="220" t="s">
        <v>590</v>
      </c>
      <c r="C86" s="219" t="s">
        <v>5</v>
      </c>
    </row>
    <row r="87" spans="2:3" ht="15.75" thickBot="1">
      <c r="B87" s="220" t="s">
        <v>591</v>
      </c>
      <c r="C87" s="219" t="s">
        <v>7</v>
      </c>
    </row>
    <row r="88" spans="2:3" ht="15.75" thickBot="1">
      <c r="B88" s="220" t="s">
        <v>592</v>
      </c>
      <c r="C88" s="219" t="s">
        <v>6</v>
      </c>
    </row>
    <row r="89" spans="2:3" ht="15.75" thickBot="1">
      <c r="B89" s="220" t="s">
        <v>593</v>
      </c>
      <c r="C89" s="219" t="s">
        <v>4</v>
      </c>
    </row>
    <row r="90" spans="2:3" ht="15.75" thickBot="1">
      <c r="B90" s="220" t="s">
        <v>594</v>
      </c>
      <c r="C90" s="219" t="s">
        <v>4</v>
      </c>
    </row>
    <row r="91" spans="2:3" ht="15.75" thickBot="1">
      <c r="B91" s="220" t="s">
        <v>595</v>
      </c>
      <c r="C91" s="219" t="s">
        <v>2</v>
      </c>
    </row>
    <row r="92" spans="2:3" ht="15.75" thickBot="1">
      <c r="B92" s="220" t="s">
        <v>596</v>
      </c>
      <c r="C92" s="219" t="s">
        <v>1</v>
      </c>
    </row>
    <row r="93" spans="2:3" ht="15.75" thickBot="1">
      <c r="B93" s="220" t="s">
        <v>597</v>
      </c>
      <c r="C93" s="219" t="s">
        <v>1</v>
      </c>
    </row>
    <row r="94" spans="2:3" ht="15.75" thickBot="1">
      <c r="B94" s="220" t="s">
        <v>598</v>
      </c>
      <c r="C94" s="219" t="s">
        <v>1</v>
      </c>
    </row>
    <row r="95" spans="2:3" ht="15.75" thickBot="1">
      <c r="B95" s="220" t="s">
        <v>599</v>
      </c>
      <c r="C95" s="219" t="s">
        <v>0</v>
      </c>
    </row>
    <row r="96" spans="2:3" ht="15.75" thickBot="1">
      <c r="B96" s="220" t="s">
        <v>600</v>
      </c>
      <c r="C96" s="219" t="s">
        <v>0</v>
      </c>
    </row>
    <row r="97" spans="2:3" ht="15.75" thickBot="1">
      <c r="B97" s="220" t="s">
        <v>601</v>
      </c>
      <c r="C97" s="219" t="s">
        <v>0</v>
      </c>
    </row>
    <row r="98" spans="2:3" ht="15.75" thickBot="1">
      <c r="B98" s="220" t="s">
        <v>602</v>
      </c>
      <c r="C98" s="219" t="s">
        <v>0</v>
      </c>
    </row>
    <row r="99" spans="2:3" ht="15.75" thickBot="1">
      <c r="B99" s="220" t="s">
        <v>603</v>
      </c>
      <c r="C99" s="219"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tabColor rgb="FF0000FF"/>
  </sheetPr>
  <dimension ref="A1:G55"/>
  <sheetViews>
    <sheetView tabSelected="1" topLeftCell="B1" zoomScale="115" zoomScaleNormal="115" workbookViewId="0">
      <selection activeCell="G17" sqref="G17"/>
    </sheetView>
  </sheetViews>
  <sheetFormatPr baseColWidth="10" defaultColWidth="0" defaultRowHeight="12.75" customHeight="1" zeroHeight="1"/>
  <cols>
    <col min="1" max="1" width="9.28515625" style="1" hidden="1" customWidth="1"/>
    <col min="2" max="2" width="11.5703125" style="1" customWidth="1"/>
    <col min="3" max="3" width="35.7109375" style="1" customWidth="1"/>
    <col min="4" max="4" width="15.7109375" style="1" customWidth="1"/>
    <col min="5" max="5" width="2.7109375" style="1" customWidth="1"/>
    <col min="6" max="6" width="15.7109375" style="1" customWidth="1"/>
    <col min="7" max="7" width="35.7109375" style="1" customWidth="1"/>
    <col min="8" max="16384" width="11.42578125" style="1" hidden="1"/>
  </cols>
  <sheetData>
    <row r="1" spans="1:6" ht="21" customHeight="1">
      <c r="A1" s="25"/>
    </row>
    <row r="2" spans="1:6" ht="21" customHeight="1"/>
    <row r="3" spans="1:6" ht="21" customHeight="1"/>
    <row r="4" spans="1:6" ht="21" customHeight="1">
      <c r="B4" s="2"/>
    </row>
    <row r="5" spans="1:6" ht="21" customHeight="1"/>
    <row r="6" spans="1:6" ht="25.5" customHeight="1">
      <c r="D6" s="3"/>
      <c r="E6" s="3"/>
      <c r="F6" s="3">
        <v>2026</v>
      </c>
    </row>
    <row r="7" spans="1:6" ht="65.099999999999994" customHeight="1">
      <c r="C7" s="390" t="s">
        <v>141</v>
      </c>
      <c r="D7" s="390"/>
      <c r="E7" s="390"/>
      <c r="F7" s="390"/>
    </row>
    <row r="8" spans="1:6" ht="19.5" customHeight="1"/>
    <row r="9" spans="1:6" ht="19.5" customHeight="1">
      <c r="C9" s="391" t="s">
        <v>142</v>
      </c>
      <c r="D9" s="392"/>
      <c r="E9" s="392"/>
      <c r="F9" s="393"/>
    </row>
    <row r="10" spans="1:6" s="12" customFormat="1" ht="15" customHeight="1">
      <c r="C10" s="391" t="s">
        <v>143</v>
      </c>
      <c r="D10" s="392"/>
      <c r="E10" s="392"/>
      <c r="F10" s="393"/>
    </row>
    <row r="11" spans="1:6" s="12" customFormat="1" ht="15" customHeight="1">
      <c r="C11" s="394" t="s">
        <v>144</v>
      </c>
      <c r="D11" s="395"/>
      <c r="E11" s="395"/>
      <c r="F11" s="396"/>
    </row>
    <row r="12" spans="1:6" s="12" customFormat="1" ht="15" customHeight="1">
      <c r="C12" s="394" t="s">
        <v>145</v>
      </c>
      <c r="D12" s="395"/>
      <c r="E12" s="395"/>
      <c r="F12" s="396"/>
    </row>
    <row r="13" spans="1:6" s="12" customFormat="1" ht="15" customHeight="1">
      <c r="C13" s="394" t="s">
        <v>146</v>
      </c>
      <c r="D13" s="395"/>
      <c r="E13" s="395"/>
      <c r="F13" s="396"/>
    </row>
    <row r="14" spans="1:6" s="12" customFormat="1" ht="15" customHeight="1">
      <c r="C14" s="394" t="s">
        <v>147</v>
      </c>
      <c r="D14" s="395"/>
      <c r="E14" s="395"/>
      <c r="F14" s="396"/>
    </row>
    <row r="15" spans="1:6" s="12" customFormat="1" ht="15" customHeight="1">
      <c r="C15" s="394" t="s">
        <v>148</v>
      </c>
      <c r="D15" s="395"/>
      <c r="E15" s="395"/>
      <c r="F15" s="396"/>
    </row>
    <row r="16" spans="1:6" ht="19.5" customHeight="1"/>
    <row r="17" spans="3:6" ht="19.5" customHeight="1">
      <c r="C17" s="388" t="s">
        <v>149</v>
      </c>
      <c r="D17" s="388"/>
      <c r="E17" s="388"/>
      <c r="F17" s="388"/>
    </row>
    <row r="18" spans="3:6" ht="19.5" customHeight="1"/>
    <row r="19" spans="3:6">
      <c r="C19" s="389" t="s">
        <v>150</v>
      </c>
      <c r="D19" s="389"/>
      <c r="E19" s="389"/>
      <c r="F19" s="389"/>
    </row>
    <row r="20" spans="3:6">
      <c r="C20" s="1" t="s">
        <v>151</v>
      </c>
      <c r="D20" s="17" t="s">
        <v>129</v>
      </c>
      <c r="F20" s="17" t="s">
        <v>129</v>
      </c>
    </row>
    <row r="21" spans="3:6">
      <c r="C21" s="1" t="s">
        <v>152</v>
      </c>
      <c r="D21" s="17" t="s">
        <v>129</v>
      </c>
    </row>
    <row r="22" spans="3:6" ht="19.5" customHeight="1"/>
    <row r="23" spans="3:6" ht="19.5" customHeight="1">
      <c r="C23" s="6" t="s">
        <v>153</v>
      </c>
      <c r="D23" s="6"/>
      <c r="E23" s="6"/>
      <c r="F23" s="6"/>
    </row>
    <row r="24" spans="3:6" ht="19.5" customHeight="1"/>
    <row r="25" spans="3:6" ht="19.5" customHeight="1"/>
    <row r="26" spans="3:6" ht="12.75" customHeight="1"/>
    <row r="27" spans="3:6" ht="12.75" customHeight="1"/>
    <row r="28" spans="3:6" ht="12.75" customHeight="1"/>
    <row r="29" spans="3:6" ht="12.75" customHeight="1"/>
    <row r="30" spans="3:6" ht="12.75" customHeight="1"/>
    <row r="31" spans="3:6" ht="12.75" customHeight="1"/>
    <row r="32" spans="3: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sheetData>
  <mergeCells count="10">
    <mergeCell ref="C17:F17"/>
    <mergeCell ref="C19:F19"/>
    <mergeCell ref="C7:F7"/>
    <mergeCell ref="C10:F10"/>
    <mergeCell ref="C11:F11"/>
    <mergeCell ref="C12:F12"/>
    <mergeCell ref="C9:F9"/>
    <mergeCell ref="C13:F13"/>
    <mergeCell ref="C14:F14"/>
    <mergeCell ref="C15:F15"/>
  </mergeCells>
  <phoneticPr fontId="8" type="noConversion"/>
  <hyperlinks>
    <hyperlink ref="C10" location="'Tableau 1 Besoins'!A1" display="Tableau 1 : Besoins" xr:uid="{00000000-0004-0000-0100-000000000000}"/>
    <hyperlink ref="C11" location="'Tableau 2 Installation'!A1" display="Tableau 2 : Installation" xr:uid="{00000000-0004-0000-0100-000001000000}"/>
    <hyperlink ref="C12" location="'Tableau 3 Production'!A1" display="Tableau 3 : Production" xr:uid="{00000000-0004-0000-0100-000002000000}"/>
    <hyperlink ref="C9:F9" location="'Volet Financier'!A1" display="Volet financier" xr:uid="{AC79995F-55B2-49FC-BF0C-0201921B583A}"/>
    <hyperlink ref="C13" location="'Tableau 4 CAPEX OPEX'!A1" display="Tableau 4 : CAPEX/OPEX" xr:uid="{1B8D5847-F474-4147-8B17-27C5129CB240}"/>
    <hyperlink ref="C14" location="'Tableau 5 Impact subvention'!A1" display="Tableau 5 : Impact Subvention" xr:uid="{6EE9BFBA-9D31-431B-8E3B-7EBAC7BBF40D}"/>
    <hyperlink ref="C15" location="'Tableau 6 Données financières'!A1" display="Tableau 6 : Données financières" xr:uid="{D6F9AE4C-DC5B-416E-B8A2-D8EABDB289FC}"/>
    <hyperlink ref="C13:F13" location="'Tableau 4 OPEX'!A1" display="Tableau 4 : OPEX (projet&gt; 250m² )" xr:uid="{E0751012-22A5-4722-85B2-B70B726E9526}"/>
    <hyperlink ref="C14:F14" location="'Tableau 5 Impact sub'!A1" display="Tableau 5 : Impact subvention (projet&gt; 250m² )" xr:uid="{75955B1F-8DAA-446B-8ED9-1A0F5B6B00CC}"/>
    <hyperlink ref="C15:F15" location="'Tableau 6 financières'!A1" display="Tableau 6 : Données financières (projet&gt; 250m² en vente de chaleur)" xr:uid="{7579B300-8DD2-4BF7-A521-C70647A23171}"/>
  </hyperlink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Paramètres!$A$13:$A$15</xm:f>
          </x14:formula1>
          <xm:sqref>D20:E20</xm:sqref>
        </x14:dataValidation>
        <x14:dataValidation type="list" allowBlank="1" showInputMessage="1" showErrorMessage="1" xr:uid="{00000000-0002-0000-0100-000001000000}">
          <x14:formula1>
            <xm:f>Paramètres!$B$13:$B$16</xm:f>
          </x14:formula1>
          <xm:sqref>F20</xm:sqref>
        </x14:dataValidation>
        <x14:dataValidation type="list" allowBlank="1" showInputMessage="1" showErrorMessage="1" xr:uid="{00000000-0002-0000-0100-000002000000}">
          <x14:formula1>
            <xm:f>Paramètres!$C$13:$C$15</xm:f>
          </x14:formula1>
          <xm:sqref>D21:E21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D71A-C42B-44F4-8152-43CDCCDF2BCE}">
  <sheetPr>
    <tabColor rgb="FFFFFF00"/>
    <pageSetUpPr fitToPage="1"/>
  </sheetPr>
  <dimension ref="A1:U348"/>
  <sheetViews>
    <sheetView showGridLines="0" topLeftCell="A15" zoomScaleNormal="100" workbookViewId="0"/>
  </sheetViews>
  <sheetFormatPr baseColWidth="10" defaultColWidth="11.42578125" defaultRowHeight="12.75"/>
  <cols>
    <col min="1" max="1" width="17.5703125" style="259" customWidth="1"/>
    <col min="2" max="2" width="74.7109375" style="259" customWidth="1"/>
    <col min="3" max="3" width="22.7109375" style="259" customWidth="1"/>
    <col min="4" max="4" width="19.7109375" style="259" customWidth="1"/>
    <col min="5" max="5" width="31.5703125" style="259" customWidth="1"/>
    <col min="6" max="6" width="15.140625" style="229" customWidth="1"/>
    <col min="7" max="15" width="11.42578125" style="229"/>
    <col min="16" max="16384" width="11.42578125" style="259"/>
  </cols>
  <sheetData>
    <row r="1" spans="1:5" s="229" customFormat="1" ht="114.75" customHeight="1">
      <c r="B1" s="412" t="s">
        <v>154</v>
      </c>
      <c r="C1" s="412"/>
      <c r="D1" s="412"/>
      <c r="E1" s="230">
        <v>44131</v>
      </c>
    </row>
    <row r="2" spans="1:5" s="229" customFormat="1" ht="40.5" customHeight="1">
      <c r="A2" s="404" t="s">
        <v>155</v>
      </c>
      <c r="B2" s="404"/>
      <c r="C2" s="404"/>
      <c r="D2" s="404"/>
      <c r="E2" s="404"/>
    </row>
    <row r="3" spans="1:5" s="229" customFormat="1" ht="15">
      <c r="A3" s="232" t="s">
        <v>156</v>
      </c>
      <c r="B3" s="233"/>
      <c r="C3" s="233"/>
      <c r="D3" s="233"/>
      <c r="E3" s="233"/>
    </row>
    <row r="4" spans="1:5" s="229" customFormat="1" ht="15">
      <c r="A4" s="234" t="s">
        <v>157</v>
      </c>
      <c r="B4" s="233"/>
      <c r="C4" s="233"/>
      <c r="D4" s="233"/>
      <c r="E4" s="233"/>
    </row>
    <row r="5" spans="1:5" s="229" customFormat="1" ht="15">
      <c r="A5" s="234" t="s">
        <v>158</v>
      </c>
      <c r="B5" s="233"/>
      <c r="C5" s="235"/>
      <c r="D5" s="235"/>
      <c r="E5" s="235"/>
    </row>
    <row r="6" spans="1:5" s="229" customFormat="1" ht="15">
      <c r="A6" s="236"/>
      <c r="B6" s="237"/>
      <c r="C6" s="237"/>
      <c r="D6" s="237"/>
      <c r="E6" s="237"/>
    </row>
    <row r="7" spans="1:5" s="229" customFormat="1" ht="15">
      <c r="A7" s="238" t="s">
        <v>159</v>
      </c>
      <c r="B7" s="233"/>
      <c r="C7" s="239"/>
      <c r="D7" s="240"/>
      <c r="E7" s="241"/>
    </row>
    <row r="8" spans="1:5" s="229" customFormat="1" ht="15">
      <c r="A8" s="242" t="s">
        <v>160</v>
      </c>
      <c r="B8" s="233"/>
      <c r="C8" s="233"/>
      <c r="D8" s="239"/>
      <c r="E8" s="241"/>
    </row>
    <row r="9" spans="1:5" s="229" customFormat="1" ht="15">
      <c r="A9" s="242" t="s">
        <v>161</v>
      </c>
      <c r="B9" s="243"/>
      <c r="C9" s="413" t="s">
        <v>162</v>
      </c>
      <c r="D9" s="414"/>
      <c r="E9" s="414"/>
    </row>
    <row r="10" spans="1:5" s="229" customFormat="1">
      <c r="B10" s="244"/>
      <c r="C10" s="244"/>
      <c r="D10" s="244"/>
      <c r="E10" s="244"/>
    </row>
    <row r="11" spans="1:5" s="245" customFormat="1" ht="23.25">
      <c r="A11" s="409" t="s">
        <v>163</v>
      </c>
      <c r="B11" s="409" t="s">
        <v>164</v>
      </c>
      <c r="C11" s="409"/>
      <c r="D11" s="409"/>
      <c r="E11" s="409"/>
    </row>
    <row r="12" spans="1:5" s="229" customFormat="1">
      <c r="B12" s="244"/>
      <c r="C12" s="244"/>
      <c r="D12" s="244"/>
      <c r="E12" s="244"/>
    </row>
    <row r="13" spans="1:5" s="229" customFormat="1" ht="12.6" customHeight="1">
      <c r="A13" s="415" t="s">
        <v>165</v>
      </c>
      <c r="B13" s="415"/>
      <c r="C13" s="415"/>
      <c r="D13" s="415"/>
      <c r="E13" s="415"/>
    </row>
    <row r="14" spans="1:5" s="229" customFormat="1" ht="17.25" customHeight="1">
      <c r="A14" s="244"/>
      <c r="B14" s="246" t="s">
        <v>166</v>
      </c>
      <c r="C14" s="244"/>
      <c r="D14" s="244"/>
      <c r="E14" s="244"/>
    </row>
    <row r="15" spans="1:5" s="229" customFormat="1" ht="15">
      <c r="B15" s="246" t="s">
        <v>167</v>
      </c>
      <c r="C15" s="247"/>
      <c r="D15" s="247"/>
      <c r="E15" s="247"/>
    </row>
    <row r="16" spans="1:5" s="229" customFormat="1">
      <c r="A16" s="416" t="s">
        <v>168</v>
      </c>
      <c r="B16" s="416"/>
      <c r="C16" s="416"/>
      <c r="D16" s="416"/>
      <c r="E16" s="416"/>
    </row>
    <row r="17" spans="1:5" s="229" customFormat="1">
      <c r="A17" s="249"/>
      <c r="B17" s="250" t="s">
        <v>169</v>
      </c>
      <c r="C17" s="249"/>
      <c r="D17" s="249"/>
      <c r="E17" s="248"/>
    </row>
    <row r="18" spans="1:5" s="229" customFormat="1">
      <c r="A18" s="249"/>
      <c r="B18" s="250" t="s">
        <v>170</v>
      </c>
      <c r="C18" s="248"/>
      <c r="D18" s="248"/>
      <c r="E18" s="248"/>
    </row>
    <row r="19" spans="1:5" s="229" customFormat="1">
      <c r="A19" s="249"/>
      <c r="B19" s="250" t="s">
        <v>171</v>
      </c>
      <c r="C19" s="248"/>
      <c r="D19" s="248"/>
      <c r="E19" s="248"/>
    </row>
    <row r="20" spans="1:5" s="229" customFormat="1">
      <c r="A20" s="249"/>
      <c r="B20" s="250" t="s">
        <v>172</v>
      </c>
      <c r="C20" s="248"/>
      <c r="D20" s="248"/>
      <c r="E20" s="248"/>
    </row>
    <row r="21" spans="1:5" s="229" customFormat="1">
      <c r="A21" s="249"/>
      <c r="B21" s="250" t="s">
        <v>173</v>
      </c>
      <c r="C21" s="248"/>
      <c r="D21" s="248"/>
      <c r="E21" s="248"/>
    </row>
    <row r="22" spans="1:5" s="229" customFormat="1">
      <c r="B22" s="250"/>
      <c r="C22" s="244"/>
      <c r="D22" s="244"/>
      <c r="E22" s="244"/>
    </row>
    <row r="23" spans="1:5" s="229" customFormat="1" ht="23.25">
      <c r="A23" s="417" t="s">
        <v>174</v>
      </c>
      <c r="B23" s="417"/>
      <c r="C23" s="417"/>
      <c r="D23" s="417"/>
      <c r="E23" s="417"/>
    </row>
    <row r="24" spans="1:5" s="229" customFormat="1">
      <c r="B24" s="244"/>
      <c r="C24" s="244"/>
      <c r="D24" s="244"/>
      <c r="E24" s="244"/>
    </row>
    <row r="25" spans="1:5" s="229" customFormat="1" ht="41.45" customHeight="1">
      <c r="A25" s="418" t="s">
        <v>175</v>
      </c>
      <c r="B25" s="418"/>
      <c r="C25" s="418"/>
      <c r="D25" s="418"/>
      <c r="E25" s="418"/>
    </row>
    <row r="26" spans="1:5" s="229" customFormat="1" ht="89.1" customHeight="1">
      <c r="A26" s="419" t="s">
        <v>176</v>
      </c>
      <c r="B26" s="419"/>
      <c r="C26" s="419"/>
      <c r="D26" s="419"/>
      <c r="E26" s="419"/>
    </row>
    <row r="27" spans="1:5" s="229" customFormat="1" ht="8.4499999999999993" customHeight="1">
      <c r="A27" s="251"/>
      <c r="B27" s="252"/>
      <c r="C27" s="253"/>
      <c r="D27" s="251"/>
      <c r="E27" s="251"/>
    </row>
    <row r="28" spans="1:5" s="229" customFormat="1" ht="15">
      <c r="A28" s="254" t="s">
        <v>177</v>
      </c>
      <c r="C28" s="255" t="s">
        <v>178</v>
      </c>
      <c r="D28" s="256" t="s">
        <v>179</v>
      </c>
      <c r="E28" s="257"/>
    </row>
    <row r="29" spans="1:5" s="229" customFormat="1" ht="15">
      <c r="A29" s="254"/>
      <c r="C29" s="255"/>
      <c r="D29" s="258"/>
      <c r="E29" s="257"/>
    </row>
    <row r="30" spans="1:5" s="229" customFormat="1" ht="31.5" customHeight="1">
      <c r="A30" s="409" t="s">
        <v>166</v>
      </c>
      <c r="B30" s="409"/>
      <c r="C30" s="409"/>
      <c r="D30" s="409"/>
      <c r="E30" s="409"/>
    </row>
    <row r="31" spans="1:5" s="229" customFormat="1" ht="26.45" customHeight="1">
      <c r="A31" s="408" t="s">
        <v>180</v>
      </c>
      <c r="B31" s="408"/>
      <c r="C31" s="408"/>
      <c r="D31" s="408"/>
      <c r="E31" s="408"/>
    </row>
    <row r="32" spans="1:5" ht="25.5">
      <c r="B32" s="260" t="s">
        <v>181</v>
      </c>
      <c r="C32" s="260" t="s">
        <v>182</v>
      </c>
      <c r="D32" s="260" t="s">
        <v>183</v>
      </c>
      <c r="E32" s="261" t="s">
        <v>184</v>
      </c>
    </row>
    <row r="33" spans="1:5" ht="18" customHeight="1">
      <c r="A33" s="411" t="s">
        <v>185</v>
      </c>
      <c r="B33" s="262" t="s">
        <v>186</v>
      </c>
      <c r="C33" s="263" t="s">
        <v>179</v>
      </c>
      <c r="D33" s="263"/>
      <c r="E33" s="264">
        <v>0</v>
      </c>
    </row>
    <row r="34" spans="1:5" ht="18" customHeight="1" thickBot="1">
      <c r="A34" s="411"/>
      <c r="B34" s="265" t="s">
        <v>187</v>
      </c>
      <c r="C34" s="263" t="s">
        <v>179</v>
      </c>
      <c r="D34" s="263"/>
      <c r="E34" s="264">
        <v>0</v>
      </c>
    </row>
    <row r="35" spans="1:5" ht="18" customHeight="1" thickBot="1">
      <c r="A35" s="266" t="s">
        <v>188</v>
      </c>
      <c r="B35" s="267"/>
      <c r="C35" s="266"/>
      <c r="D35" s="268" t="s">
        <v>189</v>
      </c>
      <c r="E35" s="269">
        <f>SUM(E33:E34)</f>
        <v>0</v>
      </c>
    </row>
    <row r="36" spans="1:5" ht="18" customHeight="1">
      <c r="A36" s="401" t="s">
        <v>190</v>
      </c>
      <c r="B36" s="271" t="s">
        <v>191</v>
      </c>
      <c r="C36" s="263" t="s">
        <v>179</v>
      </c>
      <c r="D36" s="263"/>
      <c r="E36" s="264">
        <v>0</v>
      </c>
    </row>
    <row r="37" spans="1:5" ht="18" customHeight="1">
      <c r="A37" s="401"/>
      <c r="B37" s="262" t="s">
        <v>192</v>
      </c>
      <c r="C37" s="263" t="s">
        <v>179</v>
      </c>
      <c r="D37" s="263"/>
      <c r="E37" s="264">
        <v>0</v>
      </c>
    </row>
    <row r="38" spans="1:5" ht="18" customHeight="1" thickBot="1">
      <c r="A38" s="401"/>
      <c r="B38" s="265" t="s">
        <v>187</v>
      </c>
      <c r="C38" s="263" t="s">
        <v>179</v>
      </c>
      <c r="D38" s="263"/>
      <c r="E38" s="264">
        <v>0</v>
      </c>
    </row>
    <row r="39" spans="1:5" ht="18" customHeight="1" thickBot="1">
      <c r="A39" s="266" t="s">
        <v>188</v>
      </c>
      <c r="B39" s="267"/>
      <c r="C39" s="266"/>
      <c r="D39" s="268" t="s">
        <v>193</v>
      </c>
      <c r="E39" s="269">
        <f>SUM(E36:E38)</f>
        <v>0</v>
      </c>
    </row>
    <row r="40" spans="1:5" ht="18" customHeight="1">
      <c r="A40" s="401" t="s">
        <v>194</v>
      </c>
      <c r="B40" s="272" t="s">
        <v>195</v>
      </c>
      <c r="C40" s="273"/>
      <c r="D40" s="274"/>
      <c r="E40" s="275"/>
    </row>
    <row r="41" spans="1:5" ht="18" customHeight="1">
      <c r="A41" s="401"/>
      <c r="B41" s="262" t="s">
        <v>196</v>
      </c>
      <c r="C41" s="263" t="s">
        <v>179</v>
      </c>
      <c r="D41" s="263"/>
      <c r="E41" s="264">
        <v>0</v>
      </c>
    </row>
    <row r="42" spans="1:5" ht="18" customHeight="1">
      <c r="A42" s="401"/>
      <c r="B42" s="262" t="s">
        <v>197</v>
      </c>
      <c r="C42" s="263" t="s">
        <v>179</v>
      </c>
      <c r="D42" s="263"/>
      <c r="E42" s="264">
        <v>0</v>
      </c>
    </row>
    <row r="43" spans="1:5" ht="18" customHeight="1">
      <c r="A43" s="401"/>
      <c r="B43" s="262" t="s">
        <v>198</v>
      </c>
      <c r="C43" s="263" t="s">
        <v>179</v>
      </c>
      <c r="D43" s="263"/>
      <c r="E43" s="264">
        <v>0</v>
      </c>
    </row>
    <row r="44" spans="1:5" ht="18" customHeight="1">
      <c r="A44" s="401"/>
      <c r="B44" s="262" t="s">
        <v>199</v>
      </c>
      <c r="C44" s="263" t="s">
        <v>179</v>
      </c>
      <c r="D44" s="263"/>
      <c r="E44" s="264">
        <v>0</v>
      </c>
    </row>
    <row r="45" spans="1:5" ht="18" customHeight="1">
      <c r="A45" s="401"/>
      <c r="B45" s="262" t="s">
        <v>200</v>
      </c>
      <c r="C45" s="263" t="s">
        <v>179</v>
      </c>
      <c r="D45" s="263"/>
      <c r="E45" s="264">
        <v>0</v>
      </c>
    </row>
    <row r="46" spans="1:5" ht="18" customHeight="1">
      <c r="A46" s="401"/>
      <c r="B46" s="262" t="s">
        <v>201</v>
      </c>
      <c r="C46" s="263" t="s">
        <v>179</v>
      </c>
      <c r="D46" s="263"/>
      <c r="E46" s="264">
        <v>0</v>
      </c>
    </row>
    <row r="47" spans="1:5" ht="18" customHeight="1">
      <c r="A47" s="401"/>
      <c r="B47" s="265" t="s">
        <v>187</v>
      </c>
      <c r="C47" s="263" t="s">
        <v>179</v>
      </c>
      <c r="D47" s="263"/>
      <c r="E47" s="264">
        <v>0</v>
      </c>
    </row>
    <row r="48" spans="1:5" ht="18" customHeight="1">
      <c r="A48" s="401"/>
      <c r="B48" s="272" t="s">
        <v>202</v>
      </c>
      <c r="C48" s="273"/>
      <c r="D48" s="274"/>
      <c r="E48" s="275"/>
    </row>
    <row r="49" spans="1:5" ht="18" customHeight="1">
      <c r="A49" s="401"/>
      <c r="B49" s="262" t="s">
        <v>203</v>
      </c>
      <c r="C49" s="263" t="s">
        <v>179</v>
      </c>
      <c r="D49" s="263"/>
      <c r="E49" s="264">
        <v>0</v>
      </c>
    </row>
    <row r="50" spans="1:5" ht="18" customHeight="1">
      <c r="A50" s="401"/>
      <c r="B50" s="262" t="s">
        <v>204</v>
      </c>
      <c r="C50" s="263" t="s">
        <v>179</v>
      </c>
      <c r="D50" s="263"/>
      <c r="E50" s="264">
        <v>0</v>
      </c>
    </row>
    <row r="51" spans="1:5" ht="18" customHeight="1">
      <c r="A51" s="401"/>
      <c r="B51" s="262" t="s">
        <v>205</v>
      </c>
      <c r="C51" s="263" t="s">
        <v>179</v>
      </c>
      <c r="D51" s="263"/>
      <c r="E51" s="264">
        <v>0</v>
      </c>
    </row>
    <row r="52" spans="1:5" ht="18" customHeight="1">
      <c r="A52" s="401"/>
      <c r="B52" s="262" t="s">
        <v>197</v>
      </c>
      <c r="C52" s="263" t="s">
        <v>179</v>
      </c>
      <c r="D52" s="263"/>
      <c r="E52" s="264">
        <v>0</v>
      </c>
    </row>
    <row r="53" spans="1:5" ht="18" customHeight="1">
      <c r="A53" s="401"/>
      <c r="B53" s="262" t="s">
        <v>198</v>
      </c>
      <c r="C53" s="263" t="s">
        <v>179</v>
      </c>
      <c r="D53" s="263"/>
      <c r="E53" s="264">
        <v>0</v>
      </c>
    </row>
    <row r="54" spans="1:5" ht="18" customHeight="1" thickBot="1">
      <c r="A54" s="401"/>
      <c r="B54" s="265" t="s">
        <v>187</v>
      </c>
      <c r="C54" s="263" t="s">
        <v>179</v>
      </c>
      <c r="D54" s="263"/>
      <c r="E54" s="264">
        <v>0</v>
      </c>
    </row>
    <row r="55" spans="1:5" ht="18" customHeight="1" thickBot="1">
      <c r="A55" s="266" t="s">
        <v>188</v>
      </c>
      <c r="B55" s="267"/>
      <c r="C55" s="266"/>
      <c r="D55" s="268" t="s">
        <v>206</v>
      </c>
      <c r="E55" s="269">
        <f>SUM(E40:E54)</f>
        <v>0</v>
      </c>
    </row>
    <row r="56" spans="1:5" ht="18" customHeight="1">
      <c r="A56" s="401" t="s">
        <v>207</v>
      </c>
      <c r="B56" s="271" t="s">
        <v>208</v>
      </c>
      <c r="C56" s="276"/>
      <c r="D56" s="276"/>
      <c r="E56" s="264">
        <v>0</v>
      </c>
    </row>
    <row r="57" spans="1:5" ht="18" customHeight="1">
      <c r="A57" s="401"/>
      <c r="B57" s="262" t="s">
        <v>209</v>
      </c>
      <c r="C57" s="276"/>
      <c r="D57" s="276"/>
      <c r="E57" s="264">
        <v>0</v>
      </c>
    </row>
    <row r="58" spans="1:5" ht="18" customHeight="1">
      <c r="A58" s="401"/>
      <c r="B58" s="272" t="s">
        <v>210</v>
      </c>
      <c r="C58" s="273"/>
      <c r="D58" s="274"/>
      <c r="E58" s="275"/>
    </row>
    <row r="59" spans="1:5" ht="18" customHeight="1">
      <c r="A59" s="401"/>
      <c r="B59" s="262" t="s">
        <v>211</v>
      </c>
      <c r="C59" s="276"/>
      <c r="D59" s="276"/>
      <c r="E59" s="264">
        <v>0</v>
      </c>
    </row>
    <row r="60" spans="1:5" ht="18" customHeight="1">
      <c r="A60" s="401"/>
      <c r="B60" s="262" t="s">
        <v>212</v>
      </c>
      <c r="C60" s="276"/>
      <c r="D60" s="276"/>
      <c r="E60" s="264">
        <v>0</v>
      </c>
    </row>
    <row r="61" spans="1:5" ht="18" customHeight="1" thickBot="1">
      <c r="A61" s="401"/>
      <c r="B61" s="265" t="s">
        <v>187</v>
      </c>
      <c r="C61" s="276"/>
      <c r="D61" s="276"/>
      <c r="E61" s="264">
        <v>0</v>
      </c>
    </row>
    <row r="62" spans="1:5" ht="18" customHeight="1" thickBot="1">
      <c r="A62" s="266" t="s">
        <v>188</v>
      </c>
      <c r="B62" s="267"/>
      <c r="C62" s="266"/>
      <c r="D62" s="268" t="s">
        <v>213</v>
      </c>
      <c r="E62" s="269">
        <f>SUM(E56:E61)</f>
        <v>0</v>
      </c>
    </row>
    <row r="63" spans="1:5" ht="26.25" thickBot="1">
      <c r="A63" s="270" t="s">
        <v>214</v>
      </c>
      <c r="B63" s="262" t="s">
        <v>187</v>
      </c>
      <c r="C63" s="276"/>
      <c r="D63" s="276"/>
      <c r="E63" s="264">
        <v>0</v>
      </c>
    </row>
    <row r="64" spans="1:5" ht="18" customHeight="1" thickBot="1">
      <c r="A64" s="266" t="s">
        <v>188</v>
      </c>
      <c r="B64" s="266"/>
      <c r="C64" s="266"/>
      <c r="D64" s="268" t="s">
        <v>215</v>
      </c>
      <c r="E64" s="269">
        <f>SUM(E63:E63)</f>
        <v>0</v>
      </c>
    </row>
    <row r="65" spans="1:21" ht="18" customHeight="1">
      <c r="A65" s="277"/>
      <c r="B65" s="278"/>
      <c r="C65" s="278"/>
      <c r="D65" s="278"/>
      <c r="E65" s="278"/>
      <c r="F65" s="259"/>
    </row>
    <row r="66" spans="1:21" s="229" customFormat="1" ht="32.1" customHeight="1">
      <c r="A66" s="408" t="s">
        <v>216</v>
      </c>
      <c r="B66" s="408"/>
      <c r="C66" s="408"/>
      <c r="D66" s="408"/>
      <c r="E66" s="408"/>
    </row>
    <row r="67" spans="1:21" ht="63.75">
      <c r="A67" s="277"/>
      <c r="B67" s="260" t="s">
        <v>181</v>
      </c>
      <c r="C67" s="260" t="s">
        <v>217</v>
      </c>
      <c r="D67" s="260" t="s">
        <v>218</v>
      </c>
      <c r="E67" s="260" t="s">
        <v>219</v>
      </c>
      <c r="G67" s="279"/>
      <c r="P67" s="229"/>
      <c r="Q67" s="229"/>
      <c r="R67" s="229"/>
      <c r="S67" s="229"/>
      <c r="T67" s="229"/>
      <c r="U67" s="229"/>
    </row>
    <row r="68" spans="1:21" ht="18" customHeight="1">
      <c r="A68" s="401" t="s">
        <v>220</v>
      </c>
      <c r="B68" s="280" t="s">
        <v>221</v>
      </c>
      <c r="C68" s="263"/>
      <c r="D68" s="264">
        <v>0</v>
      </c>
      <c r="E68" s="264">
        <v>0</v>
      </c>
      <c r="G68" s="279"/>
      <c r="P68" s="229"/>
      <c r="Q68" s="229"/>
      <c r="R68" s="229"/>
      <c r="S68" s="229"/>
      <c r="T68" s="229"/>
      <c r="U68" s="229"/>
    </row>
    <row r="69" spans="1:21" ht="18" customHeight="1">
      <c r="A69" s="401"/>
      <c r="B69" s="280" t="s">
        <v>222</v>
      </c>
      <c r="C69" s="263"/>
      <c r="D69" s="264">
        <v>0</v>
      </c>
      <c r="E69" s="264">
        <v>0</v>
      </c>
      <c r="G69" s="279"/>
      <c r="P69" s="229"/>
      <c r="Q69" s="229"/>
      <c r="R69" s="229"/>
      <c r="S69" s="229"/>
      <c r="T69" s="229"/>
      <c r="U69" s="229"/>
    </row>
    <row r="70" spans="1:21" ht="18" customHeight="1">
      <c r="A70" s="401"/>
      <c r="B70" s="280" t="s">
        <v>223</v>
      </c>
      <c r="C70" s="263"/>
      <c r="D70" s="264">
        <v>0</v>
      </c>
      <c r="E70" s="264">
        <v>0</v>
      </c>
      <c r="G70" s="279"/>
      <c r="P70" s="229"/>
      <c r="Q70" s="229"/>
      <c r="R70" s="229"/>
      <c r="S70" s="229"/>
      <c r="T70" s="229"/>
      <c r="U70" s="229"/>
    </row>
    <row r="71" spans="1:21" ht="18" customHeight="1">
      <c r="A71" s="401"/>
      <c r="B71" s="281" t="s">
        <v>224</v>
      </c>
      <c r="C71" s="263"/>
      <c r="D71" s="264">
        <v>0</v>
      </c>
      <c r="E71" s="264">
        <v>0</v>
      </c>
      <c r="G71" s="279"/>
      <c r="P71" s="229"/>
      <c r="Q71" s="229"/>
      <c r="R71" s="229"/>
      <c r="S71" s="229"/>
      <c r="T71" s="229"/>
      <c r="U71" s="229"/>
    </row>
    <row r="72" spans="1:21" ht="18" customHeight="1" thickBot="1">
      <c r="A72" s="401"/>
      <c r="B72" s="282" t="s">
        <v>187</v>
      </c>
      <c r="C72" s="263"/>
      <c r="D72" s="264">
        <v>0</v>
      </c>
      <c r="E72" s="264">
        <v>0</v>
      </c>
      <c r="G72" s="279"/>
      <c r="P72" s="229"/>
      <c r="Q72" s="229"/>
      <c r="R72" s="229"/>
      <c r="S72" s="229"/>
      <c r="T72" s="229"/>
      <c r="U72" s="229"/>
    </row>
    <row r="73" spans="1:21" ht="18" customHeight="1" thickBot="1">
      <c r="A73" s="266" t="s">
        <v>188</v>
      </c>
      <c r="B73" s="266"/>
      <c r="C73" s="266"/>
      <c r="D73" s="268" t="s">
        <v>225</v>
      </c>
      <c r="E73" s="269">
        <f>SUM(E68:E72)</f>
        <v>0</v>
      </c>
      <c r="F73" s="283"/>
      <c r="G73" s="259"/>
      <c r="P73" s="229"/>
      <c r="Q73" s="229"/>
      <c r="R73" s="229"/>
      <c r="S73" s="229"/>
      <c r="T73" s="229"/>
      <c r="U73" s="229"/>
    </row>
    <row r="74" spans="1:21" s="243" customFormat="1" ht="35.1" customHeight="1" thickBot="1">
      <c r="A74" s="284"/>
      <c r="B74" s="402" t="s">
        <v>226</v>
      </c>
      <c r="C74" s="402"/>
      <c r="D74" s="402"/>
      <c r="E74" s="402"/>
    </row>
    <row r="75" spans="1:21" s="243" customFormat="1" ht="15" thickBot="1">
      <c r="A75" s="266" t="s">
        <v>188</v>
      </c>
      <c r="B75" s="266"/>
      <c r="C75" s="266"/>
      <c r="D75" s="268" t="s">
        <v>227</v>
      </c>
      <c r="E75" s="269">
        <v>0</v>
      </c>
    </row>
    <row r="76" spans="1:21" s="229" customFormat="1" ht="6.95" customHeight="1">
      <c r="A76" s="254"/>
      <c r="C76" s="255"/>
      <c r="D76" s="285"/>
      <c r="E76" s="257"/>
    </row>
    <row r="77" spans="1:21" ht="30" customHeight="1">
      <c r="A77" s="277"/>
      <c r="B77" s="229"/>
      <c r="C77" s="229"/>
      <c r="D77" s="229"/>
      <c r="E77" s="229"/>
      <c r="F77" s="286" t="s">
        <v>228</v>
      </c>
    </row>
    <row r="78" spans="1:21" s="229" customFormat="1" ht="33.6" customHeight="1">
      <c r="A78" s="409" t="s">
        <v>167</v>
      </c>
      <c r="B78" s="409"/>
      <c r="C78" s="409"/>
      <c r="D78" s="409"/>
      <c r="E78" s="409"/>
    </row>
    <row r="79" spans="1:21" s="229" customFormat="1" ht="24.95" customHeight="1">
      <c r="A79" s="408" t="s">
        <v>180</v>
      </c>
      <c r="B79" s="408"/>
      <c r="C79" s="408"/>
      <c r="D79" s="408"/>
      <c r="E79" s="408"/>
    </row>
    <row r="80" spans="1:21" ht="25.5">
      <c r="A80" s="277"/>
      <c r="B80" s="260" t="s">
        <v>181</v>
      </c>
      <c r="C80" s="260" t="s">
        <v>182</v>
      </c>
      <c r="D80" s="260" t="s">
        <v>183</v>
      </c>
      <c r="E80" s="261" t="s">
        <v>184</v>
      </c>
    </row>
    <row r="81" spans="1:5" ht="18" customHeight="1">
      <c r="A81" s="401" t="s">
        <v>185</v>
      </c>
      <c r="B81" s="262" t="s">
        <v>186</v>
      </c>
      <c r="C81" s="263" t="s">
        <v>179</v>
      </c>
      <c r="D81" s="263"/>
      <c r="E81" s="264">
        <v>0</v>
      </c>
    </row>
    <row r="82" spans="1:5" ht="18" customHeight="1" thickBot="1">
      <c r="A82" s="401"/>
      <c r="B82" s="265" t="s">
        <v>187</v>
      </c>
      <c r="C82" s="263" t="s">
        <v>179</v>
      </c>
      <c r="D82" s="263"/>
      <c r="E82" s="264">
        <v>0</v>
      </c>
    </row>
    <row r="83" spans="1:5" ht="18" customHeight="1" thickBot="1">
      <c r="A83" s="266" t="s">
        <v>188</v>
      </c>
      <c r="B83" s="267"/>
      <c r="C83" s="266"/>
      <c r="D83" s="268" t="s">
        <v>189</v>
      </c>
      <c r="E83" s="269">
        <f>SUM(E81:E82)</f>
        <v>0</v>
      </c>
    </row>
    <row r="84" spans="1:5" ht="18" customHeight="1">
      <c r="A84" s="401"/>
      <c r="B84" s="262" t="s">
        <v>229</v>
      </c>
      <c r="C84" s="263" t="s">
        <v>179</v>
      </c>
      <c r="D84" s="263"/>
      <c r="E84" s="264">
        <v>0</v>
      </c>
    </row>
    <row r="85" spans="1:5" ht="18" customHeight="1">
      <c r="A85" s="401"/>
      <c r="B85" s="262" t="s">
        <v>230</v>
      </c>
      <c r="C85" s="263" t="s">
        <v>179</v>
      </c>
      <c r="D85" s="263"/>
      <c r="E85" s="264">
        <v>0</v>
      </c>
    </row>
    <row r="86" spans="1:5" ht="18" customHeight="1">
      <c r="A86" s="401"/>
      <c r="B86" s="262" t="s">
        <v>192</v>
      </c>
      <c r="C86" s="263" t="s">
        <v>179</v>
      </c>
      <c r="D86" s="263"/>
      <c r="E86" s="264">
        <v>0</v>
      </c>
    </row>
    <row r="87" spans="1:5" ht="18" customHeight="1">
      <c r="A87" s="401"/>
      <c r="B87" s="262" t="s">
        <v>231</v>
      </c>
      <c r="C87" s="263" t="s">
        <v>179</v>
      </c>
      <c r="D87" s="263"/>
      <c r="E87" s="264">
        <v>0</v>
      </c>
    </row>
    <row r="88" spans="1:5" ht="18" customHeight="1">
      <c r="A88" s="401"/>
      <c r="B88" s="262" t="s">
        <v>232</v>
      </c>
      <c r="C88" s="263" t="s">
        <v>179</v>
      </c>
      <c r="D88" s="263"/>
      <c r="E88" s="264">
        <v>0</v>
      </c>
    </row>
    <row r="89" spans="1:5" ht="18" customHeight="1">
      <c r="A89" s="401"/>
      <c r="B89" s="262" t="s">
        <v>233</v>
      </c>
      <c r="C89" s="263" t="s">
        <v>179</v>
      </c>
      <c r="D89" s="263"/>
      <c r="E89" s="264">
        <v>0</v>
      </c>
    </row>
    <row r="90" spans="1:5" ht="18" customHeight="1" thickBot="1">
      <c r="A90" s="401"/>
      <c r="B90" s="265" t="s">
        <v>187</v>
      </c>
      <c r="C90" s="263" t="s">
        <v>179</v>
      </c>
      <c r="D90" s="263"/>
      <c r="E90" s="264">
        <v>0</v>
      </c>
    </row>
    <row r="91" spans="1:5" ht="18" customHeight="1" thickBot="1">
      <c r="A91" s="266" t="s">
        <v>188</v>
      </c>
      <c r="B91" s="267"/>
      <c r="C91" s="266"/>
      <c r="D91" s="268" t="s">
        <v>193</v>
      </c>
      <c r="E91" s="269">
        <f>SUM(E84:E90)</f>
        <v>0</v>
      </c>
    </row>
    <row r="92" spans="1:5" ht="18" customHeight="1">
      <c r="A92" s="401" t="s">
        <v>194</v>
      </c>
      <c r="B92" s="262" t="s">
        <v>234</v>
      </c>
      <c r="C92" s="263" t="s">
        <v>179</v>
      </c>
      <c r="D92" s="263"/>
      <c r="E92" s="264">
        <v>0</v>
      </c>
    </row>
    <row r="93" spans="1:5" ht="18" customHeight="1">
      <c r="A93" s="401"/>
      <c r="B93" s="262" t="s">
        <v>235</v>
      </c>
      <c r="C93" s="263" t="s">
        <v>179</v>
      </c>
      <c r="D93" s="263"/>
      <c r="E93" s="264">
        <v>0</v>
      </c>
    </row>
    <row r="94" spans="1:5" ht="18" customHeight="1">
      <c r="A94" s="401"/>
      <c r="B94" s="262" t="s">
        <v>236</v>
      </c>
      <c r="C94" s="263" t="s">
        <v>179</v>
      </c>
      <c r="D94" s="263"/>
      <c r="E94" s="264">
        <v>0</v>
      </c>
    </row>
    <row r="95" spans="1:5" ht="18" customHeight="1">
      <c r="A95" s="401"/>
      <c r="B95" s="262" t="s">
        <v>237</v>
      </c>
      <c r="C95" s="263" t="s">
        <v>179</v>
      </c>
      <c r="D95" s="263"/>
      <c r="E95" s="264">
        <v>0</v>
      </c>
    </row>
    <row r="96" spans="1:5" ht="18" customHeight="1" thickBot="1">
      <c r="A96" s="401"/>
      <c r="B96" s="265" t="s">
        <v>187</v>
      </c>
      <c r="C96" s="263" t="s">
        <v>179</v>
      </c>
      <c r="D96" s="263"/>
      <c r="E96" s="264">
        <v>0</v>
      </c>
    </row>
    <row r="97" spans="1:21" ht="18" customHeight="1" thickBot="1">
      <c r="A97" s="266" t="s">
        <v>188</v>
      </c>
      <c r="B97" s="267"/>
      <c r="C97" s="266"/>
      <c r="D97" s="268" t="s">
        <v>206</v>
      </c>
      <c r="E97" s="269">
        <f>SUM(E92:E96)</f>
        <v>0</v>
      </c>
    </row>
    <row r="98" spans="1:21" ht="18" customHeight="1">
      <c r="A98" s="401" t="s">
        <v>207</v>
      </c>
      <c r="B98" s="262" t="s">
        <v>238</v>
      </c>
      <c r="C98" s="276"/>
      <c r="D98" s="276"/>
      <c r="E98" s="264">
        <v>0</v>
      </c>
    </row>
    <row r="99" spans="1:21" ht="18" customHeight="1">
      <c r="A99" s="401"/>
      <c r="B99" s="262" t="s">
        <v>208</v>
      </c>
      <c r="C99" s="276"/>
      <c r="D99" s="276"/>
      <c r="E99" s="264">
        <v>0</v>
      </c>
    </row>
    <row r="100" spans="1:21" ht="18" customHeight="1">
      <c r="A100" s="401"/>
      <c r="B100" s="262" t="s">
        <v>209</v>
      </c>
      <c r="C100" s="276"/>
      <c r="D100" s="276"/>
      <c r="E100" s="264">
        <v>0</v>
      </c>
    </row>
    <row r="101" spans="1:21" ht="18" customHeight="1" thickBot="1">
      <c r="A101" s="401"/>
      <c r="B101" s="265" t="s">
        <v>187</v>
      </c>
      <c r="C101" s="276"/>
      <c r="D101" s="276"/>
      <c r="E101" s="264">
        <v>0</v>
      </c>
    </row>
    <row r="102" spans="1:21" ht="18" customHeight="1" thickBot="1">
      <c r="A102" s="266" t="s">
        <v>188</v>
      </c>
      <c r="B102" s="267"/>
      <c r="C102" s="266"/>
      <c r="D102" s="268" t="s">
        <v>213</v>
      </c>
      <c r="E102" s="269">
        <f>SUM(E98:E101)</f>
        <v>0</v>
      </c>
    </row>
    <row r="103" spans="1:21" ht="26.25" thickBot="1">
      <c r="A103" s="270" t="s">
        <v>214</v>
      </c>
      <c r="B103" s="262" t="s">
        <v>187</v>
      </c>
      <c r="C103" s="276"/>
      <c r="D103" s="276"/>
      <c r="E103" s="264">
        <v>0</v>
      </c>
    </row>
    <row r="104" spans="1:21" ht="18" customHeight="1" thickBot="1">
      <c r="A104" s="266" t="s">
        <v>188</v>
      </c>
      <c r="B104" s="266"/>
      <c r="C104" s="266"/>
      <c r="D104" s="268" t="s">
        <v>215</v>
      </c>
      <c r="E104" s="269">
        <f>SUM(E103:E103)</f>
        <v>0</v>
      </c>
    </row>
    <row r="105" spans="1:21" ht="18" customHeight="1">
      <c r="A105" s="277"/>
      <c r="B105" s="278"/>
      <c r="C105" s="278"/>
      <c r="D105" s="278"/>
      <c r="E105" s="278"/>
      <c r="F105" s="259"/>
    </row>
    <row r="106" spans="1:21" s="229" customFormat="1" ht="29.45" customHeight="1">
      <c r="A106" s="408" t="s">
        <v>216</v>
      </c>
      <c r="B106" s="408"/>
      <c r="C106" s="408"/>
      <c r="D106" s="408"/>
      <c r="E106" s="408"/>
    </row>
    <row r="107" spans="1:21" ht="63.75">
      <c r="A107" s="277"/>
      <c r="B107" s="260" t="s">
        <v>181</v>
      </c>
      <c r="C107" s="260" t="s">
        <v>217</v>
      </c>
      <c r="D107" s="260" t="s">
        <v>218</v>
      </c>
      <c r="E107" s="260" t="s">
        <v>219</v>
      </c>
      <c r="G107" s="279"/>
      <c r="P107" s="229"/>
      <c r="Q107" s="229"/>
      <c r="R107" s="229"/>
      <c r="S107" s="229"/>
      <c r="T107" s="229"/>
      <c r="U107" s="229"/>
    </row>
    <row r="108" spans="1:21" ht="18" customHeight="1">
      <c r="A108" s="401" t="s">
        <v>220</v>
      </c>
      <c r="B108" s="280" t="s">
        <v>221</v>
      </c>
      <c r="C108" s="263"/>
      <c r="D108" s="264">
        <v>0</v>
      </c>
      <c r="E108" s="264">
        <v>0</v>
      </c>
      <c r="G108" s="279"/>
      <c r="P108" s="229"/>
      <c r="Q108" s="229"/>
      <c r="R108" s="229"/>
      <c r="S108" s="229"/>
      <c r="T108" s="229"/>
      <c r="U108" s="229"/>
    </row>
    <row r="109" spans="1:21" ht="18" customHeight="1">
      <c r="A109" s="401"/>
      <c r="B109" s="280" t="s">
        <v>222</v>
      </c>
      <c r="C109" s="263"/>
      <c r="D109" s="264">
        <v>0</v>
      </c>
      <c r="E109" s="264">
        <v>0</v>
      </c>
      <c r="G109" s="279"/>
      <c r="P109" s="229"/>
      <c r="Q109" s="229"/>
      <c r="R109" s="229"/>
      <c r="S109" s="229"/>
      <c r="T109" s="229"/>
      <c r="U109" s="229"/>
    </row>
    <row r="110" spans="1:21" ht="18" customHeight="1">
      <c r="A110" s="401"/>
      <c r="B110" s="280" t="s">
        <v>223</v>
      </c>
      <c r="C110" s="263"/>
      <c r="D110" s="264">
        <v>0</v>
      </c>
      <c r="E110" s="264">
        <v>0</v>
      </c>
      <c r="G110" s="279"/>
      <c r="P110" s="229"/>
      <c r="Q110" s="229"/>
      <c r="R110" s="229"/>
      <c r="S110" s="229"/>
      <c r="T110" s="229"/>
      <c r="U110" s="229"/>
    </row>
    <row r="111" spans="1:21" ht="18" customHeight="1">
      <c r="A111" s="401"/>
      <c r="B111" s="281" t="s">
        <v>224</v>
      </c>
      <c r="C111" s="263"/>
      <c r="D111" s="264">
        <v>0</v>
      </c>
      <c r="E111" s="264">
        <v>0</v>
      </c>
      <c r="G111" s="279"/>
      <c r="P111" s="229"/>
      <c r="Q111" s="229"/>
      <c r="R111" s="229"/>
      <c r="S111" s="229"/>
      <c r="T111" s="229"/>
      <c r="U111" s="229"/>
    </row>
    <row r="112" spans="1:21" ht="18" customHeight="1" thickBot="1">
      <c r="A112" s="401"/>
      <c r="B112" s="282" t="s">
        <v>187</v>
      </c>
      <c r="C112" s="263"/>
      <c r="D112" s="264">
        <v>0</v>
      </c>
      <c r="E112" s="264">
        <v>0</v>
      </c>
      <c r="G112" s="279"/>
      <c r="P112" s="229"/>
      <c r="Q112" s="229"/>
      <c r="R112" s="229"/>
      <c r="S112" s="229"/>
      <c r="T112" s="229"/>
      <c r="U112" s="229"/>
    </row>
    <row r="113" spans="1:21" ht="18" customHeight="1" thickBot="1">
      <c r="A113" s="266" t="s">
        <v>188</v>
      </c>
      <c r="B113" s="266"/>
      <c r="C113" s="266"/>
      <c r="D113" s="268" t="s">
        <v>225</v>
      </c>
      <c r="E113" s="269">
        <f>SUM(E108:E112)</f>
        <v>0</v>
      </c>
      <c r="F113" s="283"/>
      <c r="G113" s="259"/>
      <c r="P113" s="229"/>
      <c r="Q113" s="229"/>
      <c r="R113" s="229"/>
      <c r="S113" s="229"/>
      <c r="T113" s="229"/>
      <c r="U113" s="229"/>
    </row>
    <row r="114" spans="1:21" s="243" customFormat="1" ht="35.1" customHeight="1" thickBot="1">
      <c r="A114" s="284"/>
      <c r="B114" s="402" t="s">
        <v>226</v>
      </c>
      <c r="C114" s="402"/>
      <c r="D114" s="402"/>
      <c r="E114" s="402"/>
    </row>
    <row r="115" spans="1:21" s="243" customFormat="1" ht="15" thickBot="1">
      <c r="A115" s="266" t="s">
        <v>188</v>
      </c>
      <c r="B115" s="266"/>
      <c r="C115" s="266"/>
      <c r="D115" s="268" t="s">
        <v>227</v>
      </c>
      <c r="E115" s="269">
        <v>0</v>
      </c>
    </row>
    <row r="116" spans="1:21" s="233" customFormat="1" ht="14.25">
      <c r="A116" s="273"/>
      <c r="B116" s="273"/>
      <c r="C116" s="273"/>
      <c r="D116" s="274"/>
      <c r="E116" s="275"/>
    </row>
    <row r="117" spans="1:21" s="243" customFormat="1" ht="31.5" customHeight="1">
      <c r="A117" s="410" t="s">
        <v>239</v>
      </c>
      <c r="B117" s="410"/>
      <c r="C117" s="410"/>
      <c r="D117" s="410"/>
      <c r="E117" s="410"/>
      <c r="F117" s="286" t="s">
        <v>228</v>
      </c>
    </row>
    <row r="118" spans="1:21" s="229" customFormat="1" ht="27.95" hidden="1" customHeight="1">
      <c r="A118" s="409" t="s">
        <v>240</v>
      </c>
      <c r="B118" s="409"/>
      <c r="C118" s="409"/>
      <c r="D118" s="409"/>
      <c r="E118" s="409"/>
    </row>
    <row r="119" spans="1:21" s="229" customFormat="1" ht="26.45" hidden="1" customHeight="1">
      <c r="A119" s="408" t="s">
        <v>180</v>
      </c>
      <c r="B119" s="408"/>
      <c r="C119" s="408"/>
      <c r="D119" s="408"/>
      <c r="E119" s="408"/>
    </row>
    <row r="120" spans="1:21" ht="25.5" hidden="1">
      <c r="A120" s="277"/>
      <c r="B120" s="260" t="s">
        <v>181</v>
      </c>
      <c r="C120" s="260" t="s">
        <v>182</v>
      </c>
      <c r="D120" s="260" t="s">
        <v>183</v>
      </c>
      <c r="E120" s="261" t="s">
        <v>184</v>
      </c>
    </row>
    <row r="121" spans="1:21" ht="18" hidden="1" customHeight="1">
      <c r="A121" s="401" t="s">
        <v>185</v>
      </c>
      <c r="B121" s="262" t="s">
        <v>186</v>
      </c>
      <c r="C121" s="263" t="s">
        <v>179</v>
      </c>
      <c r="D121" s="263"/>
      <c r="E121" s="264">
        <v>0</v>
      </c>
    </row>
    <row r="122" spans="1:21" ht="18" hidden="1" customHeight="1" thickBot="1">
      <c r="A122" s="401"/>
      <c r="B122" s="265" t="s">
        <v>187</v>
      </c>
      <c r="C122" s="263" t="s">
        <v>179</v>
      </c>
      <c r="D122" s="263"/>
      <c r="E122" s="264">
        <v>0</v>
      </c>
    </row>
    <row r="123" spans="1:21" ht="18" hidden="1" customHeight="1" thickBot="1">
      <c r="A123" s="266" t="s">
        <v>188</v>
      </c>
      <c r="B123" s="287"/>
      <c r="C123" s="287"/>
      <c r="D123" s="268" t="s">
        <v>189</v>
      </c>
      <c r="E123" s="269">
        <f>SUM(E121:E122)</f>
        <v>0</v>
      </c>
    </row>
    <row r="124" spans="1:21" ht="18" hidden="1" customHeight="1">
      <c r="A124" s="401" t="s">
        <v>190</v>
      </c>
      <c r="B124" s="271" t="s">
        <v>241</v>
      </c>
      <c r="C124" s="263" t="s">
        <v>179</v>
      </c>
      <c r="D124" s="263"/>
      <c r="E124" s="264">
        <v>0</v>
      </c>
    </row>
    <row r="125" spans="1:21" ht="18" hidden="1" customHeight="1">
      <c r="A125" s="401"/>
      <c r="B125" s="271" t="s">
        <v>242</v>
      </c>
      <c r="C125" s="263" t="s">
        <v>179</v>
      </c>
      <c r="D125" s="263"/>
      <c r="E125" s="264">
        <v>0</v>
      </c>
    </row>
    <row r="126" spans="1:21" ht="18" hidden="1" customHeight="1">
      <c r="A126" s="401"/>
      <c r="B126" s="262" t="s">
        <v>192</v>
      </c>
      <c r="C126" s="263" t="s">
        <v>179</v>
      </c>
      <c r="D126" s="263"/>
      <c r="E126" s="264">
        <v>0</v>
      </c>
    </row>
    <row r="127" spans="1:21" ht="18" hidden="1" customHeight="1" thickBot="1">
      <c r="A127" s="401"/>
      <c r="B127" s="265" t="s">
        <v>187</v>
      </c>
      <c r="C127" s="263" t="s">
        <v>179</v>
      </c>
      <c r="D127" s="263"/>
      <c r="E127" s="264">
        <v>0</v>
      </c>
    </row>
    <row r="128" spans="1:21" ht="18" hidden="1" customHeight="1" thickBot="1">
      <c r="A128" s="266" t="s">
        <v>188</v>
      </c>
      <c r="B128" s="266"/>
      <c r="C128" s="266"/>
      <c r="D128" s="268" t="s">
        <v>193</v>
      </c>
      <c r="E128" s="269">
        <f>SUM(E124:E127)</f>
        <v>0</v>
      </c>
    </row>
    <row r="129" spans="1:5" ht="18" hidden="1" customHeight="1">
      <c r="A129" s="401" t="s">
        <v>194</v>
      </c>
      <c r="B129" s="271" t="s">
        <v>243</v>
      </c>
      <c r="C129" s="263" t="s">
        <v>179</v>
      </c>
      <c r="D129" s="263"/>
      <c r="E129" s="264">
        <v>0</v>
      </c>
    </row>
    <row r="130" spans="1:5" ht="18" hidden="1" customHeight="1">
      <c r="A130" s="401"/>
      <c r="B130" s="262" t="s">
        <v>244</v>
      </c>
      <c r="C130" s="263" t="s">
        <v>179</v>
      </c>
      <c r="D130" s="263"/>
      <c r="E130" s="264">
        <v>0</v>
      </c>
    </row>
    <row r="131" spans="1:5" ht="18" hidden="1" customHeight="1">
      <c r="A131" s="401"/>
      <c r="B131" s="262" t="s">
        <v>245</v>
      </c>
      <c r="C131" s="263" t="s">
        <v>179</v>
      </c>
      <c r="D131" s="263"/>
      <c r="E131" s="264">
        <v>0</v>
      </c>
    </row>
    <row r="132" spans="1:5" ht="18" hidden="1" customHeight="1">
      <c r="A132" s="401"/>
      <c r="B132" s="262" t="s">
        <v>246</v>
      </c>
      <c r="C132" s="263" t="s">
        <v>179</v>
      </c>
      <c r="D132" s="263"/>
      <c r="E132" s="264">
        <v>0</v>
      </c>
    </row>
    <row r="133" spans="1:5" ht="18" hidden="1" customHeight="1">
      <c r="A133" s="401"/>
      <c r="B133" s="262" t="s">
        <v>247</v>
      </c>
      <c r="C133" s="263" t="s">
        <v>179</v>
      </c>
      <c r="D133" s="263"/>
      <c r="E133" s="264">
        <v>0</v>
      </c>
    </row>
    <row r="134" spans="1:5" ht="18" hidden="1" customHeight="1">
      <c r="A134" s="401"/>
      <c r="B134" s="262" t="s">
        <v>248</v>
      </c>
      <c r="C134" s="263" t="s">
        <v>179</v>
      </c>
      <c r="D134" s="263"/>
      <c r="E134" s="264">
        <v>0</v>
      </c>
    </row>
    <row r="135" spans="1:5" ht="18" hidden="1" customHeight="1">
      <c r="A135" s="401"/>
      <c r="B135" s="262" t="s">
        <v>249</v>
      </c>
      <c r="C135" s="263" t="s">
        <v>179</v>
      </c>
      <c r="D135" s="263"/>
      <c r="E135" s="264">
        <v>0</v>
      </c>
    </row>
    <row r="136" spans="1:5" ht="18" hidden="1" customHeight="1">
      <c r="A136" s="401"/>
      <c r="B136" s="262" t="s">
        <v>250</v>
      </c>
      <c r="C136" s="263" t="s">
        <v>179</v>
      </c>
      <c r="D136" s="263"/>
      <c r="E136" s="264">
        <v>0</v>
      </c>
    </row>
    <row r="137" spans="1:5" ht="18" hidden="1" customHeight="1">
      <c r="A137" s="401"/>
      <c r="B137" s="262" t="s">
        <v>251</v>
      </c>
      <c r="C137" s="263" t="s">
        <v>179</v>
      </c>
      <c r="D137" s="263"/>
      <c r="E137" s="264">
        <v>0</v>
      </c>
    </row>
    <row r="138" spans="1:5" ht="18" hidden="1" customHeight="1">
      <c r="A138" s="401"/>
      <c r="B138" s="262" t="s">
        <v>252</v>
      </c>
      <c r="C138" s="263" t="s">
        <v>179</v>
      </c>
      <c r="D138" s="263"/>
      <c r="E138" s="264">
        <v>0</v>
      </c>
    </row>
    <row r="139" spans="1:5" ht="18" hidden="1" customHeight="1">
      <c r="A139" s="401"/>
      <c r="B139" s="262" t="s">
        <v>253</v>
      </c>
      <c r="C139" s="263" t="s">
        <v>179</v>
      </c>
      <c r="D139" s="263"/>
      <c r="E139" s="264">
        <v>0</v>
      </c>
    </row>
    <row r="140" spans="1:5" ht="18" hidden="1" customHeight="1">
      <c r="A140" s="401"/>
      <c r="B140" s="262" t="s">
        <v>254</v>
      </c>
      <c r="C140" s="263" t="s">
        <v>179</v>
      </c>
      <c r="D140" s="263"/>
      <c r="E140" s="264">
        <v>0</v>
      </c>
    </row>
    <row r="141" spans="1:5" ht="18" hidden="1" customHeight="1" thickBot="1">
      <c r="A141" s="401"/>
      <c r="B141" s="265" t="s">
        <v>187</v>
      </c>
      <c r="C141" s="263" t="s">
        <v>179</v>
      </c>
      <c r="D141" s="263"/>
      <c r="E141" s="264">
        <v>0</v>
      </c>
    </row>
    <row r="142" spans="1:5" ht="18" hidden="1" customHeight="1" thickBot="1">
      <c r="A142" s="266" t="s">
        <v>188</v>
      </c>
      <c r="B142" s="266"/>
      <c r="C142" s="266"/>
      <c r="D142" s="268" t="s">
        <v>206</v>
      </c>
      <c r="E142" s="269">
        <f>SUM(E129:E141)</f>
        <v>0</v>
      </c>
    </row>
    <row r="143" spans="1:5" ht="18" hidden="1" customHeight="1">
      <c r="A143" s="401" t="s">
        <v>207</v>
      </c>
      <c r="B143" s="262" t="s">
        <v>238</v>
      </c>
      <c r="C143" s="276"/>
      <c r="D143" s="276"/>
      <c r="E143" s="264">
        <v>0</v>
      </c>
    </row>
    <row r="144" spans="1:5" ht="18" hidden="1" customHeight="1">
      <c r="A144" s="401"/>
      <c r="B144" s="262" t="s">
        <v>208</v>
      </c>
      <c r="C144" s="276"/>
      <c r="D144" s="276"/>
      <c r="E144" s="264">
        <v>0</v>
      </c>
    </row>
    <row r="145" spans="1:21" ht="18" hidden="1" customHeight="1" thickBot="1">
      <c r="A145" s="401"/>
      <c r="B145" s="265" t="s">
        <v>187</v>
      </c>
      <c r="C145" s="276"/>
      <c r="D145" s="276"/>
      <c r="E145" s="264">
        <v>0</v>
      </c>
    </row>
    <row r="146" spans="1:21" ht="18" hidden="1" customHeight="1" thickBot="1">
      <c r="A146" s="266" t="s">
        <v>188</v>
      </c>
      <c r="B146" s="266"/>
      <c r="C146" s="266"/>
      <c r="D146" s="268" t="s">
        <v>255</v>
      </c>
      <c r="E146" s="269">
        <f>SUM(E143:E145)</f>
        <v>0</v>
      </c>
    </row>
    <row r="147" spans="1:21" ht="25.5" hidden="1">
      <c r="A147" s="270" t="s">
        <v>214</v>
      </c>
      <c r="B147" s="262" t="s">
        <v>187</v>
      </c>
      <c r="C147" s="276"/>
      <c r="D147" s="276"/>
      <c r="E147" s="264">
        <v>0</v>
      </c>
    </row>
    <row r="148" spans="1:21" ht="18" hidden="1" customHeight="1" thickBot="1">
      <c r="A148" s="266" t="s">
        <v>188</v>
      </c>
      <c r="B148" s="266"/>
      <c r="C148" s="266"/>
      <c r="D148" s="268" t="s">
        <v>215</v>
      </c>
      <c r="E148" s="269">
        <f>SUM(E147:E147)</f>
        <v>0</v>
      </c>
    </row>
    <row r="149" spans="1:21" ht="18" hidden="1" customHeight="1">
      <c r="A149" s="277"/>
      <c r="B149" s="278"/>
      <c r="C149" s="278"/>
      <c r="D149" s="278"/>
      <c r="E149" s="278"/>
      <c r="F149" s="259"/>
    </row>
    <row r="150" spans="1:21" s="229" customFormat="1" ht="30" hidden="1" customHeight="1">
      <c r="A150" s="408" t="s">
        <v>216</v>
      </c>
      <c r="B150" s="408"/>
      <c r="C150" s="408"/>
      <c r="D150" s="408"/>
      <c r="E150" s="408"/>
    </row>
    <row r="151" spans="1:21" ht="63.75" hidden="1">
      <c r="A151" s="277"/>
      <c r="B151" s="260" t="s">
        <v>181</v>
      </c>
      <c r="C151" s="260" t="s">
        <v>217</v>
      </c>
      <c r="D151" s="260" t="s">
        <v>218</v>
      </c>
      <c r="E151" s="260" t="s">
        <v>219</v>
      </c>
      <c r="G151" s="279"/>
      <c r="P151" s="229"/>
      <c r="Q151" s="229"/>
      <c r="R151" s="229"/>
      <c r="S151" s="229"/>
      <c r="T151" s="229"/>
      <c r="U151" s="229"/>
    </row>
    <row r="152" spans="1:21" ht="18" hidden="1" customHeight="1">
      <c r="A152" s="401" t="s">
        <v>220</v>
      </c>
      <c r="B152" s="280" t="s">
        <v>221</v>
      </c>
      <c r="C152" s="263"/>
      <c r="D152" s="264">
        <v>0</v>
      </c>
      <c r="E152" s="264">
        <v>0</v>
      </c>
      <c r="G152" s="279"/>
      <c r="P152" s="229"/>
      <c r="Q152" s="229"/>
      <c r="R152" s="229"/>
      <c r="S152" s="229"/>
      <c r="T152" s="229"/>
      <c r="U152" s="229"/>
    </row>
    <row r="153" spans="1:21" ht="18" hidden="1" customHeight="1">
      <c r="A153" s="401"/>
      <c r="B153" s="280" t="s">
        <v>222</v>
      </c>
      <c r="C153" s="263"/>
      <c r="D153" s="264">
        <v>0</v>
      </c>
      <c r="E153" s="264">
        <v>0</v>
      </c>
      <c r="G153" s="279"/>
      <c r="P153" s="229"/>
      <c r="Q153" s="229"/>
      <c r="R153" s="229"/>
      <c r="S153" s="229"/>
      <c r="T153" s="229"/>
      <c r="U153" s="229"/>
    </row>
    <row r="154" spans="1:21" ht="18" hidden="1" customHeight="1">
      <c r="A154" s="401"/>
      <c r="B154" s="280" t="s">
        <v>223</v>
      </c>
      <c r="C154" s="263"/>
      <c r="D154" s="264">
        <v>0</v>
      </c>
      <c r="E154" s="264">
        <v>0</v>
      </c>
      <c r="G154" s="279"/>
      <c r="P154" s="229"/>
      <c r="Q154" s="229"/>
      <c r="R154" s="229"/>
      <c r="S154" s="229"/>
      <c r="T154" s="229"/>
      <c r="U154" s="229"/>
    </row>
    <row r="155" spans="1:21" ht="18" hidden="1" customHeight="1">
      <c r="A155" s="401"/>
      <c r="B155" s="281" t="s">
        <v>224</v>
      </c>
      <c r="C155" s="263"/>
      <c r="D155" s="264">
        <v>0</v>
      </c>
      <c r="E155" s="264">
        <v>0</v>
      </c>
      <c r="G155" s="279"/>
      <c r="P155" s="229"/>
      <c r="Q155" s="229"/>
      <c r="R155" s="229"/>
      <c r="S155" s="229"/>
      <c r="T155" s="229"/>
      <c r="U155" s="229"/>
    </row>
    <row r="156" spans="1:21" ht="18" hidden="1" customHeight="1" thickBot="1">
      <c r="A156" s="401"/>
      <c r="B156" s="282" t="s">
        <v>187</v>
      </c>
      <c r="C156" s="263"/>
      <c r="D156" s="264">
        <v>0</v>
      </c>
      <c r="E156" s="264">
        <v>0</v>
      </c>
      <c r="G156" s="279"/>
      <c r="P156" s="229"/>
      <c r="Q156" s="229"/>
      <c r="R156" s="229"/>
      <c r="S156" s="229"/>
      <c r="T156" s="229"/>
      <c r="U156" s="229"/>
    </row>
    <row r="157" spans="1:21" ht="18" hidden="1" customHeight="1" thickBot="1">
      <c r="A157" s="266" t="s">
        <v>188</v>
      </c>
      <c r="B157" s="266"/>
      <c r="C157" s="266"/>
      <c r="D157" s="268" t="s">
        <v>225</v>
      </c>
      <c r="E157" s="269">
        <f>SUM(E152:E156)</f>
        <v>0</v>
      </c>
      <c r="F157" s="283"/>
      <c r="G157" s="259"/>
      <c r="P157" s="229"/>
      <c r="Q157" s="229"/>
      <c r="R157" s="229"/>
      <c r="S157" s="229"/>
      <c r="T157" s="229"/>
      <c r="U157" s="229"/>
    </row>
    <row r="158" spans="1:21" s="243" customFormat="1" ht="35.1" hidden="1" customHeight="1" thickBot="1">
      <c r="A158" s="284"/>
      <c r="B158" s="402" t="s">
        <v>226</v>
      </c>
      <c r="C158" s="402"/>
      <c r="D158" s="402"/>
      <c r="E158" s="402"/>
    </row>
    <row r="159" spans="1:21" s="243" customFormat="1" ht="15" hidden="1" thickBot="1">
      <c r="A159" s="266" t="s">
        <v>188</v>
      </c>
      <c r="B159" s="266"/>
      <c r="C159" s="266"/>
      <c r="D159" s="268" t="s">
        <v>227</v>
      </c>
      <c r="E159" s="269">
        <v>0</v>
      </c>
    </row>
    <row r="160" spans="1:21" s="243" customFormat="1" ht="15" hidden="1">
      <c r="F160" s="286" t="s">
        <v>228</v>
      </c>
    </row>
    <row r="161" spans="1:6" s="229" customFormat="1" ht="32.1" hidden="1" customHeight="1">
      <c r="A161" s="409" t="s">
        <v>172</v>
      </c>
      <c r="B161" s="409"/>
      <c r="C161" s="409"/>
      <c r="D161" s="409"/>
      <c r="E161" s="409"/>
    </row>
    <row r="162" spans="1:6" s="229" customFormat="1" ht="29.45" hidden="1" customHeight="1">
      <c r="A162" s="408" t="s">
        <v>180</v>
      </c>
      <c r="B162" s="408"/>
      <c r="C162" s="408"/>
      <c r="D162" s="408"/>
      <c r="E162" s="408"/>
    </row>
    <row r="163" spans="1:6" ht="25.5" hidden="1">
      <c r="B163" s="260" t="s">
        <v>181</v>
      </c>
      <c r="C163" s="260" t="s">
        <v>182</v>
      </c>
      <c r="D163" s="260" t="s">
        <v>183</v>
      </c>
      <c r="E163" s="261" t="s">
        <v>184</v>
      </c>
    </row>
    <row r="164" spans="1:6" ht="18" hidden="1" customHeight="1">
      <c r="A164" s="401" t="s">
        <v>185</v>
      </c>
      <c r="B164" s="262" t="s">
        <v>186</v>
      </c>
      <c r="C164" s="263" t="s">
        <v>179</v>
      </c>
      <c r="D164" s="263"/>
      <c r="E164" s="264">
        <v>0</v>
      </c>
    </row>
    <row r="165" spans="1:6" ht="18" hidden="1" customHeight="1" thickBot="1">
      <c r="A165" s="401"/>
      <c r="B165" s="265" t="s">
        <v>187</v>
      </c>
      <c r="C165" s="263" t="s">
        <v>179</v>
      </c>
      <c r="D165" s="263"/>
      <c r="E165" s="264">
        <v>0</v>
      </c>
    </row>
    <row r="166" spans="1:6" ht="18" hidden="1" customHeight="1" thickBot="1">
      <c r="A166" s="266" t="s">
        <v>188</v>
      </c>
      <c r="B166" s="288"/>
      <c r="C166" s="266"/>
      <c r="D166" s="268" t="s">
        <v>189</v>
      </c>
      <c r="E166" s="269">
        <f>SUM(E164:E165)</f>
        <v>0</v>
      </c>
    </row>
    <row r="167" spans="1:6" ht="18" hidden="1" customHeight="1">
      <c r="A167" s="401" t="s">
        <v>190</v>
      </c>
      <c r="B167" s="262" t="s">
        <v>241</v>
      </c>
      <c r="C167" s="263" t="s">
        <v>179</v>
      </c>
      <c r="D167" s="263"/>
      <c r="E167" s="264">
        <v>0</v>
      </c>
    </row>
    <row r="168" spans="1:6" ht="18" hidden="1" customHeight="1">
      <c r="A168" s="401"/>
      <c r="B168" s="262" t="s">
        <v>192</v>
      </c>
      <c r="C168" s="263" t="s">
        <v>179</v>
      </c>
      <c r="D168" s="263"/>
      <c r="E168" s="264">
        <v>0</v>
      </c>
    </row>
    <row r="169" spans="1:6" ht="18" hidden="1" customHeight="1" thickBot="1">
      <c r="A169" s="401"/>
      <c r="B169" s="265" t="s">
        <v>187</v>
      </c>
      <c r="C169" s="263" t="s">
        <v>179</v>
      </c>
      <c r="D169" s="263"/>
      <c r="E169" s="264">
        <v>0</v>
      </c>
    </row>
    <row r="170" spans="1:6" ht="18" hidden="1" customHeight="1" thickBot="1">
      <c r="A170" s="266" t="s">
        <v>188</v>
      </c>
      <c r="B170" s="288"/>
      <c r="C170" s="266"/>
      <c r="D170" s="268" t="s">
        <v>193</v>
      </c>
      <c r="E170" s="269">
        <f>SUM(E167:E169)</f>
        <v>0</v>
      </c>
    </row>
    <row r="171" spans="1:6" ht="18" hidden="1" customHeight="1">
      <c r="A171" s="401" t="s">
        <v>194</v>
      </c>
      <c r="B171" s="262" t="s">
        <v>256</v>
      </c>
      <c r="C171" s="263" t="s">
        <v>179</v>
      </c>
      <c r="D171" s="263"/>
      <c r="E171" s="264">
        <v>0</v>
      </c>
    </row>
    <row r="172" spans="1:6" ht="18" hidden="1" customHeight="1">
      <c r="A172" s="401"/>
      <c r="B172" s="262" t="s">
        <v>257</v>
      </c>
      <c r="C172" s="263" t="s">
        <v>179</v>
      </c>
      <c r="D172" s="263"/>
      <c r="E172" s="264">
        <v>0</v>
      </c>
    </row>
    <row r="173" spans="1:6" ht="18" hidden="1" customHeight="1">
      <c r="A173" s="401"/>
      <c r="B173" s="262" t="s">
        <v>258</v>
      </c>
      <c r="C173" s="263" t="s">
        <v>179</v>
      </c>
      <c r="D173" s="263"/>
      <c r="E173" s="264">
        <v>0</v>
      </c>
      <c r="F173" s="259"/>
    </row>
    <row r="174" spans="1:6" ht="18" hidden="1" customHeight="1">
      <c r="A174" s="401"/>
      <c r="B174" s="262" t="s">
        <v>259</v>
      </c>
      <c r="C174" s="263" t="s">
        <v>179</v>
      </c>
      <c r="D174" s="263"/>
      <c r="E174" s="264">
        <v>0</v>
      </c>
      <c r="F174" s="259"/>
    </row>
    <row r="175" spans="1:6" ht="18" hidden="1" customHeight="1">
      <c r="A175" s="401"/>
      <c r="B175" s="262" t="s">
        <v>260</v>
      </c>
      <c r="C175" s="263" t="s">
        <v>179</v>
      </c>
      <c r="D175" s="263"/>
      <c r="E175" s="264">
        <v>0</v>
      </c>
      <c r="F175" s="259"/>
    </row>
    <row r="176" spans="1:6" ht="18" hidden="1" customHeight="1">
      <c r="A176" s="401"/>
      <c r="B176" s="262" t="s">
        <v>261</v>
      </c>
      <c r="C176" s="263" t="s">
        <v>179</v>
      </c>
      <c r="D176" s="263"/>
      <c r="E176" s="264">
        <v>0</v>
      </c>
      <c r="F176" s="259"/>
    </row>
    <row r="177" spans="1:6" ht="18" hidden="1" customHeight="1">
      <c r="A177" s="401"/>
      <c r="B177" s="262" t="s">
        <v>262</v>
      </c>
      <c r="C177" s="263" t="s">
        <v>179</v>
      </c>
      <c r="D177" s="263"/>
      <c r="E177" s="264">
        <v>0</v>
      </c>
      <c r="F177" s="259"/>
    </row>
    <row r="178" spans="1:6" ht="18" hidden="1" customHeight="1">
      <c r="A178" s="401"/>
      <c r="B178" s="262" t="s">
        <v>263</v>
      </c>
      <c r="C178" s="263" t="s">
        <v>179</v>
      </c>
      <c r="D178" s="263"/>
      <c r="E178" s="264">
        <v>0</v>
      </c>
      <c r="F178" s="259"/>
    </row>
    <row r="179" spans="1:6" ht="18" hidden="1" customHeight="1">
      <c r="A179" s="401"/>
      <c r="B179" s="262" t="s">
        <v>264</v>
      </c>
      <c r="C179" s="263" t="s">
        <v>179</v>
      </c>
      <c r="D179" s="263"/>
      <c r="E179" s="264">
        <v>0</v>
      </c>
      <c r="F179" s="259"/>
    </row>
    <row r="180" spans="1:6" ht="18" hidden="1" customHeight="1">
      <c r="A180" s="401"/>
      <c r="B180" s="262" t="s">
        <v>265</v>
      </c>
      <c r="C180" s="263" t="s">
        <v>179</v>
      </c>
      <c r="D180" s="263"/>
      <c r="E180" s="264">
        <v>0</v>
      </c>
      <c r="F180" s="259"/>
    </row>
    <row r="181" spans="1:6" ht="18" hidden="1" customHeight="1">
      <c r="A181" s="401"/>
      <c r="B181" s="262" t="s">
        <v>266</v>
      </c>
      <c r="C181" s="263" t="s">
        <v>179</v>
      </c>
      <c r="D181" s="263"/>
      <c r="E181" s="264">
        <v>0</v>
      </c>
      <c r="F181" s="259"/>
    </row>
    <row r="182" spans="1:6" ht="18" hidden="1" customHeight="1">
      <c r="A182" s="401"/>
      <c r="B182" s="262" t="s">
        <v>267</v>
      </c>
      <c r="C182" s="263" t="s">
        <v>179</v>
      </c>
      <c r="D182" s="263"/>
      <c r="E182" s="264">
        <v>0</v>
      </c>
      <c r="F182" s="259"/>
    </row>
    <row r="183" spans="1:6" ht="18" hidden="1" customHeight="1">
      <c r="A183" s="401"/>
      <c r="B183" s="262" t="s">
        <v>268</v>
      </c>
      <c r="C183" s="263" t="s">
        <v>179</v>
      </c>
      <c r="D183" s="263"/>
      <c r="E183" s="264">
        <v>0</v>
      </c>
      <c r="F183" s="259"/>
    </row>
    <row r="184" spans="1:6" ht="18" hidden="1" customHeight="1">
      <c r="A184" s="401"/>
      <c r="B184" s="262" t="s">
        <v>269</v>
      </c>
      <c r="C184" s="263" t="s">
        <v>179</v>
      </c>
      <c r="D184" s="263"/>
      <c r="E184" s="264">
        <v>0</v>
      </c>
      <c r="F184" s="259"/>
    </row>
    <row r="185" spans="1:6" ht="18" hidden="1" customHeight="1">
      <c r="A185" s="401"/>
      <c r="B185" s="262" t="s">
        <v>270</v>
      </c>
      <c r="C185" s="263" t="s">
        <v>179</v>
      </c>
      <c r="D185" s="263"/>
      <c r="E185" s="264">
        <v>0</v>
      </c>
      <c r="F185" s="259"/>
    </row>
    <row r="186" spans="1:6" ht="18" hidden="1" customHeight="1">
      <c r="A186" s="401"/>
      <c r="B186" s="262" t="s">
        <v>271</v>
      </c>
      <c r="C186" s="263" t="s">
        <v>179</v>
      </c>
      <c r="D186" s="263"/>
      <c r="E186" s="264">
        <v>0</v>
      </c>
      <c r="F186" s="259"/>
    </row>
    <row r="187" spans="1:6" ht="18" hidden="1" customHeight="1">
      <c r="A187" s="401"/>
      <c r="B187" s="262" t="s">
        <v>272</v>
      </c>
      <c r="C187" s="263" t="s">
        <v>179</v>
      </c>
      <c r="D187" s="263"/>
      <c r="E187" s="264">
        <v>0</v>
      </c>
      <c r="F187" s="259"/>
    </row>
    <row r="188" spans="1:6" ht="18" hidden="1" customHeight="1">
      <c r="A188" s="401"/>
      <c r="B188" s="262" t="s">
        <v>273</v>
      </c>
      <c r="C188" s="263" t="s">
        <v>179</v>
      </c>
      <c r="D188" s="263"/>
      <c r="E188" s="264">
        <v>0</v>
      </c>
      <c r="F188" s="259"/>
    </row>
    <row r="189" spans="1:6" ht="18" hidden="1" customHeight="1">
      <c r="A189" s="401"/>
      <c r="B189" s="262" t="s">
        <v>274</v>
      </c>
      <c r="C189" s="263" t="s">
        <v>179</v>
      </c>
      <c r="D189" s="263"/>
      <c r="E189" s="264">
        <v>0</v>
      </c>
    </row>
    <row r="190" spans="1:6" ht="18" hidden="1" customHeight="1">
      <c r="A190" s="401"/>
      <c r="B190" s="262" t="s">
        <v>275</v>
      </c>
      <c r="C190" s="263" t="s">
        <v>179</v>
      </c>
      <c r="D190" s="263"/>
      <c r="E190" s="264">
        <v>0</v>
      </c>
    </row>
    <row r="191" spans="1:6" ht="18" hidden="1" customHeight="1">
      <c r="A191" s="401"/>
      <c r="B191" s="262" t="s">
        <v>276</v>
      </c>
      <c r="C191" s="263" t="s">
        <v>179</v>
      </c>
      <c r="D191" s="263"/>
      <c r="E191" s="264">
        <v>0</v>
      </c>
    </row>
    <row r="192" spans="1:6" ht="18" hidden="1" customHeight="1">
      <c r="A192" s="401"/>
      <c r="B192" s="262" t="s">
        <v>277</v>
      </c>
      <c r="C192" s="263" t="s">
        <v>179</v>
      </c>
      <c r="D192" s="263"/>
      <c r="E192" s="264">
        <v>0</v>
      </c>
    </row>
    <row r="193" spans="1:21" ht="18" hidden="1" customHeight="1" thickBot="1">
      <c r="A193" s="401"/>
      <c r="B193" s="265" t="s">
        <v>187</v>
      </c>
      <c r="C193" s="263" t="s">
        <v>179</v>
      </c>
      <c r="D193" s="263"/>
      <c r="E193" s="264">
        <v>0</v>
      </c>
    </row>
    <row r="194" spans="1:21" ht="18" hidden="1" customHeight="1" thickBot="1">
      <c r="A194" s="266" t="s">
        <v>188</v>
      </c>
      <c r="B194" s="288"/>
      <c r="C194" s="266"/>
      <c r="D194" s="268" t="s">
        <v>206</v>
      </c>
      <c r="E194" s="269">
        <f>SUM(E171:E193)</f>
        <v>0</v>
      </c>
    </row>
    <row r="195" spans="1:21" ht="18" hidden="1" customHeight="1">
      <c r="A195" s="401" t="s">
        <v>207</v>
      </c>
      <c r="B195" s="262" t="s">
        <v>238</v>
      </c>
      <c r="C195" s="276"/>
      <c r="D195" s="276"/>
      <c r="E195" s="264">
        <v>0</v>
      </c>
    </row>
    <row r="196" spans="1:21" ht="18" hidden="1" customHeight="1">
      <c r="A196" s="401"/>
      <c r="B196" s="262" t="s">
        <v>208</v>
      </c>
      <c r="C196" s="276"/>
      <c r="D196" s="276"/>
      <c r="E196" s="264">
        <v>0</v>
      </c>
    </row>
    <row r="197" spans="1:21" ht="18" hidden="1" customHeight="1">
      <c r="A197" s="401"/>
      <c r="B197" s="262" t="s">
        <v>278</v>
      </c>
      <c r="C197" s="276"/>
      <c r="D197" s="276"/>
      <c r="E197" s="264">
        <v>0</v>
      </c>
    </row>
    <row r="198" spans="1:21" ht="18" hidden="1" customHeight="1" thickBot="1">
      <c r="A198" s="401"/>
      <c r="B198" s="265" t="s">
        <v>187</v>
      </c>
      <c r="C198" s="276"/>
      <c r="D198" s="276"/>
      <c r="E198" s="264">
        <v>0</v>
      </c>
    </row>
    <row r="199" spans="1:21" ht="18" hidden="1" customHeight="1" thickBot="1">
      <c r="A199" s="266" t="s">
        <v>188</v>
      </c>
      <c r="B199" s="288"/>
      <c r="C199" s="266"/>
      <c r="D199" s="268" t="s">
        <v>213</v>
      </c>
      <c r="E199" s="269">
        <f>SUM(E195:E198)</f>
        <v>0</v>
      </c>
    </row>
    <row r="200" spans="1:21" ht="18" hidden="1" customHeight="1">
      <c r="A200" s="401" t="s">
        <v>214</v>
      </c>
      <c r="B200" s="262" t="s">
        <v>279</v>
      </c>
      <c r="C200" s="276"/>
      <c r="D200" s="276"/>
      <c r="E200" s="264">
        <v>0</v>
      </c>
    </row>
    <row r="201" spans="1:21" ht="18" hidden="1" customHeight="1">
      <c r="A201" s="401"/>
      <c r="B201" s="262" t="s">
        <v>280</v>
      </c>
      <c r="C201" s="276"/>
      <c r="D201" s="276"/>
      <c r="E201" s="264">
        <v>0</v>
      </c>
    </row>
    <row r="202" spans="1:21" ht="18" hidden="1" customHeight="1" thickBot="1">
      <c r="A202" s="401"/>
      <c r="B202" s="265" t="s">
        <v>187</v>
      </c>
      <c r="C202" s="289"/>
      <c r="D202" s="289"/>
      <c r="E202" s="264">
        <v>0</v>
      </c>
    </row>
    <row r="203" spans="1:21" ht="18" hidden="1" customHeight="1" thickBot="1">
      <c r="A203" s="266" t="s">
        <v>188</v>
      </c>
      <c r="B203" s="290"/>
      <c r="C203" s="266"/>
      <c r="D203" s="268" t="s">
        <v>281</v>
      </c>
      <c r="E203" s="269">
        <f>SUM(E200:E202)</f>
        <v>0</v>
      </c>
    </row>
    <row r="204" spans="1:21" ht="18" hidden="1" customHeight="1">
      <c r="A204" s="277"/>
      <c r="B204" s="278"/>
      <c r="C204" s="278"/>
      <c r="D204" s="278"/>
      <c r="E204" s="278"/>
      <c r="F204" s="259"/>
    </row>
    <row r="205" spans="1:21" s="229" customFormat="1" ht="27.95" hidden="1" customHeight="1">
      <c r="A205" s="408" t="s">
        <v>216</v>
      </c>
      <c r="B205" s="408"/>
      <c r="C205" s="408"/>
      <c r="D205" s="408"/>
      <c r="E205" s="408"/>
    </row>
    <row r="206" spans="1:21" ht="63.75" hidden="1">
      <c r="A206" s="277"/>
      <c r="B206" s="260" t="s">
        <v>181</v>
      </c>
      <c r="C206" s="260" t="s">
        <v>217</v>
      </c>
      <c r="D206" s="260" t="s">
        <v>218</v>
      </c>
      <c r="E206" s="260" t="s">
        <v>219</v>
      </c>
      <c r="G206" s="279"/>
      <c r="P206" s="229"/>
      <c r="Q206" s="229"/>
      <c r="R206" s="229"/>
      <c r="S206" s="229"/>
      <c r="T206" s="229"/>
      <c r="U206" s="229"/>
    </row>
    <row r="207" spans="1:21" ht="18" hidden="1" customHeight="1">
      <c r="A207" s="401" t="s">
        <v>220</v>
      </c>
      <c r="B207" s="280" t="s">
        <v>221</v>
      </c>
      <c r="C207" s="263"/>
      <c r="D207" s="264">
        <v>0</v>
      </c>
      <c r="E207" s="264">
        <v>0</v>
      </c>
      <c r="G207" s="279"/>
      <c r="P207" s="229"/>
      <c r="Q207" s="229"/>
      <c r="R207" s="229"/>
      <c r="S207" s="229"/>
      <c r="T207" s="229"/>
      <c r="U207" s="229"/>
    </row>
    <row r="208" spans="1:21" ht="18" hidden="1" customHeight="1">
      <c r="A208" s="401"/>
      <c r="B208" s="280" t="s">
        <v>222</v>
      </c>
      <c r="C208" s="263"/>
      <c r="D208" s="264">
        <v>0</v>
      </c>
      <c r="E208" s="264">
        <v>0</v>
      </c>
      <c r="G208" s="279"/>
      <c r="P208" s="229"/>
      <c r="Q208" s="229"/>
      <c r="R208" s="229"/>
      <c r="S208" s="229"/>
      <c r="T208" s="229"/>
      <c r="U208" s="229"/>
    </row>
    <row r="209" spans="1:21" ht="18" hidden="1" customHeight="1">
      <c r="A209" s="401"/>
      <c r="B209" s="280" t="s">
        <v>223</v>
      </c>
      <c r="C209" s="263"/>
      <c r="D209" s="264">
        <v>0</v>
      </c>
      <c r="E209" s="264">
        <v>0</v>
      </c>
      <c r="G209" s="279"/>
      <c r="P209" s="229"/>
      <c r="Q209" s="229"/>
      <c r="R209" s="229"/>
      <c r="S209" s="229"/>
      <c r="T209" s="229"/>
      <c r="U209" s="229"/>
    </row>
    <row r="210" spans="1:21" ht="18" hidden="1" customHeight="1">
      <c r="A210" s="401"/>
      <c r="B210" s="281" t="s">
        <v>224</v>
      </c>
      <c r="C210" s="263"/>
      <c r="D210" s="264">
        <v>0</v>
      </c>
      <c r="E210" s="264">
        <v>0</v>
      </c>
      <c r="G210" s="279"/>
      <c r="P210" s="229"/>
      <c r="Q210" s="229"/>
      <c r="R210" s="229"/>
      <c r="S210" s="229"/>
      <c r="T210" s="229"/>
      <c r="U210" s="229"/>
    </row>
    <row r="211" spans="1:21" ht="18" hidden="1" customHeight="1" thickBot="1">
      <c r="A211" s="401"/>
      <c r="B211" s="282" t="s">
        <v>187</v>
      </c>
      <c r="C211" s="263"/>
      <c r="D211" s="264">
        <v>0</v>
      </c>
      <c r="E211" s="264">
        <v>0</v>
      </c>
      <c r="G211" s="279"/>
      <c r="P211" s="229"/>
      <c r="Q211" s="229"/>
      <c r="R211" s="229"/>
      <c r="S211" s="229"/>
      <c r="T211" s="229"/>
      <c r="U211" s="229"/>
    </row>
    <row r="212" spans="1:21" ht="18" hidden="1" customHeight="1" thickBot="1">
      <c r="A212" s="266" t="s">
        <v>188</v>
      </c>
      <c r="B212" s="266"/>
      <c r="C212" s="266"/>
      <c r="D212" s="268" t="s">
        <v>225</v>
      </c>
      <c r="E212" s="269">
        <f>SUM(E207:E211)</f>
        <v>0</v>
      </c>
      <c r="F212" s="283"/>
      <c r="G212" s="259"/>
      <c r="P212" s="229"/>
      <c r="Q212" s="229"/>
      <c r="R212" s="229"/>
      <c r="S212" s="229"/>
      <c r="T212" s="229"/>
      <c r="U212" s="229"/>
    </row>
    <row r="213" spans="1:21" s="243" customFormat="1" ht="35.1" hidden="1" customHeight="1" thickBot="1">
      <c r="A213" s="284"/>
      <c r="B213" s="402" t="s">
        <v>226</v>
      </c>
      <c r="C213" s="402"/>
      <c r="D213" s="402"/>
      <c r="E213" s="402"/>
    </row>
    <row r="214" spans="1:21" s="243" customFormat="1" ht="15" hidden="1" thickBot="1">
      <c r="A214" s="266" t="s">
        <v>188</v>
      </c>
      <c r="B214" s="266"/>
      <c r="C214" s="266"/>
      <c r="D214" s="268" t="s">
        <v>227</v>
      </c>
      <c r="E214" s="269">
        <v>0</v>
      </c>
    </row>
    <row r="215" spans="1:21" ht="24.95" hidden="1" customHeight="1">
      <c r="A215" s="277"/>
      <c r="B215" s="229"/>
      <c r="C215" s="229"/>
      <c r="D215" s="229"/>
      <c r="E215" s="229"/>
      <c r="F215" s="286" t="s">
        <v>228</v>
      </c>
    </row>
    <row r="216" spans="1:21" s="229" customFormat="1" ht="30.6" hidden="1" customHeight="1">
      <c r="A216" s="409" t="s">
        <v>282</v>
      </c>
      <c r="B216" s="409"/>
      <c r="C216" s="409"/>
      <c r="D216" s="409"/>
      <c r="E216" s="409"/>
    </row>
    <row r="217" spans="1:21" s="229" customFormat="1" ht="27.6" hidden="1" customHeight="1">
      <c r="A217" s="408" t="s">
        <v>180</v>
      </c>
      <c r="B217" s="408"/>
      <c r="C217" s="408"/>
      <c r="D217" s="408"/>
      <c r="E217" s="408"/>
    </row>
    <row r="218" spans="1:21" ht="25.5" hidden="1">
      <c r="A218" s="277"/>
      <c r="B218" s="260" t="s">
        <v>181</v>
      </c>
      <c r="C218" s="260" t="s">
        <v>182</v>
      </c>
      <c r="D218" s="260" t="s">
        <v>183</v>
      </c>
      <c r="E218" s="261" t="s">
        <v>184</v>
      </c>
    </row>
    <row r="219" spans="1:21" ht="18" hidden="1" customHeight="1">
      <c r="A219" s="401" t="s">
        <v>185</v>
      </c>
      <c r="B219" s="262" t="s">
        <v>186</v>
      </c>
      <c r="C219" s="263" t="s">
        <v>179</v>
      </c>
      <c r="D219" s="263"/>
      <c r="E219" s="264">
        <v>0</v>
      </c>
    </row>
    <row r="220" spans="1:21" ht="18" hidden="1" customHeight="1" thickBot="1">
      <c r="A220" s="401"/>
      <c r="B220" s="265" t="s">
        <v>187</v>
      </c>
      <c r="C220" s="263" t="s">
        <v>179</v>
      </c>
      <c r="D220" s="263"/>
      <c r="E220" s="264">
        <v>0</v>
      </c>
    </row>
    <row r="221" spans="1:21" ht="18" hidden="1" customHeight="1" thickBot="1">
      <c r="A221" s="266" t="s">
        <v>188</v>
      </c>
      <c r="B221" s="266"/>
      <c r="C221" s="266"/>
      <c r="D221" s="268" t="s">
        <v>189</v>
      </c>
      <c r="E221" s="269">
        <f>SUM(E219:E220)</f>
        <v>0</v>
      </c>
    </row>
    <row r="222" spans="1:21" ht="18" hidden="1" customHeight="1">
      <c r="A222" s="401" t="s">
        <v>190</v>
      </c>
      <c r="B222" s="262" t="s">
        <v>241</v>
      </c>
      <c r="C222" s="263" t="s">
        <v>179</v>
      </c>
      <c r="D222" s="263"/>
      <c r="E222" s="264">
        <v>0</v>
      </c>
    </row>
    <row r="223" spans="1:21" ht="18" hidden="1" customHeight="1" thickBot="1">
      <c r="A223" s="401"/>
      <c r="B223" s="265" t="s">
        <v>187</v>
      </c>
      <c r="C223" s="263" t="s">
        <v>179</v>
      </c>
      <c r="D223" s="263"/>
      <c r="E223" s="264">
        <v>0</v>
      </c>
    </row>
    <row r="224" spans="1:21" ht="18" hidden="1" customHeight="1" thickBot="1">
      <c r="A224" s="266" t="s">
        <v>188</v>
      </c>
      <c r="B224" s="288"/>
      <c r="C224" s="266"/>
      <c r="D224" s="268" t="s">
        <v>193</v>
      </c>
      <c r="E224" s="269">
        <f>SUM(E222:E223)</f>
        <v>0</v>
      </c>
    </row>
    <row r="225" spans="1:21" ht="18" hidden="1" customHeight="1">
      <c r="A225" s="401" t="s">
        <v>194</v>
      </c>
      <c r="B225" s="262" t="s">
        <v>283</v>
      </c>
      <c r="C225" s="263" t="s">
        <v>179</v>
      </c>
      <c r="D225" s="263"/>
      <c r="E225" s="264">
        <v>0</v>
      </c>
    </row>
    <row r="226" spans="1:21" ht="18" hidden="1" customHeight="1">
      <c r="A226" s="401"/>
      <c r="B226" s="262" t="s">
        <v>284</v>
      </c>
      <c r="C226" s="263" t="s">
        <v>179</v>
      </c>
      <c r="D226" s="263"/>
      <c r="E226" s="264">
        <v>0</v>
      </c>
    </row>
    <row r="227" spans="1:21" ht="18" hidden="1" customHeight="1">
      <c r="A227" s="401"/>
      <c r="B227" s="262" t="s">
        <v>285</v>
      </c>
      <c r="C227" s="263" t="s">
        <v>179</v>
      </c>
      <c r="D227" s="263"/>
      <c r="E227" s="264">
        <v>0</v>
      </c>
    </row>
    <row r="228" spans="1:21" ht="18" hidden="1" customHeight="1">
      <c r="A228" s="401"/>
      <c r="B228" s="262" t="s">
        <v>286</v>
      </c>
      <c r="C228" s="263" t="s">
        <v>179</v>
      </c>
      <c r="D228" s="263"/>
      <c r="E228" s="264">
        <v>0</v>
      </c>
    </row>
    <row r="229" spans="1:21" ht="18" hidden="1" customHeight="1">
      <c r="A229" s="401"/>
      <c r="B229" s="262" t="s">
        <v>287</v>
      </c>
      <c r="C229" s="263" t="s">
        <v>179</v>
      </c>
      <c r="D229" s="263"/>
      <c r="E229" s="264">
        <v>0</v>
      </c>
    </row>
    <row r="230" spans="1:21" ht="18" hidden="1" customHeight="1" thickBot="1">
      <c r="A230" s="401"/>
      <c r="B230" s="265" t="s">
        <v>187</v>
      </c>
      <c r="C230" s="263" t="s">
        <v>179</v>
      </c>
      <c r="D230" s="263"/>
      <c r="E230" s="264">
        <v>0</v>
      </c>
    </row>
    <row r="231" spans="1:21" ht="18" hidden="1" customHeight="1" thickBot="1">
      <c r="A231" s="266" t="s">
        <v>188</v>
      </c>
      <c r="B231" s="288"/>
      <c r="C231" s="266"/>
      <c r="D231" s="268" t="s">
        <v>206</v>
      </c>
      <c r="E231" s="269">
        <f>SUM(E225:E230)</f>
        <v>0</v>
      </c>
    </row>
    <row r="232" spans="1:21" ht="18" hidden="1" customHeight="1">
      <c r="A232" s="401" t="s">
        <v>207</v>
      </c>
      <c r="B232" s="262" t="s">
        <v>238</v>
      </c>
      <c r="C232" s="276"/>
      <c r="D232" s="276"/>
      <c r="E232" s="264">
        <v>0</v>
      </c>
    </row>
    <row r="233" spans="1:21" ht="18" hidden="1" customHeight="1">
      <c r="A233" s="401"/>
      <c r="B233" s="262" t="s">
        <v>208</v>
      </c>
      <c r="C233" s="276"/>
      <c r="D233" s="276"/>
      <c r="E233" s="264">
        <v>0</v>
      </c>
    </row>
    <row r="234" spans="1:21" ht="18" hidden="1" customHeight="1" thickBot="1">
      <c r="A234" s="401"/>
      <c r="B234" s="265" t="s">
        <v>187</v>
      </c>
      <c r="C234" s="276"/>
      <c r="D234" s="276"/>
      <c r="E234" s="264">
        <v>0</v>
      </c>
    </row>
    <row r="235" spans="1:21" ht="18" hidden="1" customHeight="1" thickBot="1">
      <c r="A235" s="266" t="s">
        <v>188</v>
      </c>
      <c r="B235" s="288"/>
      <c r="C235" s="266"/>
      <c r="D235" s="268" t="s">
        <v>213</v>
      </c>
      <c r="E235" s="269">
        <f>SUM(E232:E234)</f>
        <v>0</v>
      </c>
    </row>
    <row r="236" spans="1:21" ht="25.5" hidden="1">
      <c r="A236" s="270" t="s">
        <v>214</v>
      </c>
      <c r="B236" s="262" t="s">
        <v>187</v>
      </c>
      <c r="C236" s="276"/>
      <c r="D236" s="276"/>
      <c r="E236" s="264">
        <v>0</v>
      </c>
    </row>
    <row r="237" spans="1:21" ht="18" hidden="1" customHeight="1" thickBot="1">
      <c r="A237" s="266" t="s">
        <v>188</v>
      </c>
      <c r="B237" s="266"/>
      <c r="C237" s="266"/>
      <c r="D237" s="268" t="s">
        <v>215</v>
      </c>
      <c r="E237" s="269">
        <f>SUM(E236:E236)</f>
        <v>0</v>
      </c>
    </row>
    <row r="238" spans="1:21" ht="18" hidden="1" customHeight="1">
      <c r="A238" s="277"/>
      <c r="B238" s="278"/>
      <c r="C238" s="278"/>
      <c r="D238" s="278"/>
      <c r="E238" s="278"/>
      <c r="F238" s="259"/>
    </row>
    <row r="239" spans="1:21" s="229" customFormat="1" ht="24.6" hidden="1" customHeight="1">
      <c r="A239" s="408" t="s">
        <v>216</v>
      </c>
      <c r="B239" s="408"/>
      <c r="C239" s="408"/>
      <c r="D239" s="408"/>
      <c r="E239" s="408"/>
    </row>
    <row r="240" spans="1:21" ht="63.75" hidden="1">
      <c r="A240" s="277"/>
      <c r="B240" s="260" t="s">
        <v>181</v>
      </c>
      <c r="C240" s="260" t="s">
        <v>217</v>
      </c>
      <c r="D240" s="260" t="s">
        <v>218</v>
      </c>
      <c r="E240" s="260" t="s">
        <v>219</v>
      </c>
      <c r="G240" s="279"/>
      <c r="P240" s="229"/>
      <c r="Q240" s="229"/>
      <c r="R240" s="229"/>
      <c r="S240" s="229"/>
      <c r="T240" s="229"/>
      <c r="U240" s="229"/>
    </row>
    <row r="241" spans="1:21" ht="18" hidden="1" customHeight="1">
      <c r="A241" s="401" t="s">
        <v>220</v>
      </c>
      <c r="B241" s="280" t="s">
        <v>221</v>
      </c>
      <c r="C241" s="263"/>
      <c r="D241" s="264">
        <v>0</v>
      </c>
      <c r="E241" s="264">
        <v>0</v>
      </c>
      <c r="G241" s="279"/>
      <c r="P241" s="229"/>
      <c r="Q241" s="229"/>
      <c r="R241" s="229"/>
      <c r="S241" s="229"/>
      <c r="T241" s="229"/>
      <c r="U241" s="229"/>
    </row>
    <row r="242" spans="1:21" ht="18" hidden="1" customHeight="1">
      <c r="A242" s="401"/>
      <c r="B242" s="280" t="s">
        <v>222</v>
      </c>
      <c r="C242" s="263"/>
      <c r="D242" s="264">
        <v>0</v>
      </c>
      <c r="E242" s="264">
        <v>0</v>
      </c>
      <c r="G242" s="279"/>
      <c r="P242" s="229"/>
      <c r="Q242" s="229"/>
      <c r="R242" s="229"/>
      <c r="S242" s="229"/>
      <c r="T242" s="229"/>
      <c r="U242" s="229"/>
    </row>
    <row r="243" spans="1:21" ht="18" hidden="1" customHeight="1">
      <c r="A243" s="401"/>
      <c r="B243" s="280" t="s">
        <v>223</v>
      </c>
      <c r="C243" s="263"/>
      <c r="D243" s="264">
        <v>0</v>
      </c>
      <c r="E243" s="264">
        <v>0</v>
      </c>
      <c r="G243" s="279"/>
      <c r="P243" s="229"/>
      <c r="Q243" s="229"/>
      <c r="R243" s="229"/>
      <c r="S243" s="229"/>
      <c r="T243" s="229"/>
      <c r="U243" s="229"/>
    </row>
    <row r="244" spans="1:21" ht="18" hidden="1" customHeight="1">
      <c r="A244" s="401"/>
      <c r="B244" s="281" t="s">
        <v>224</v>
      </c>
      <c r="C244" s="263"/>
      <c r="D244" s="264">
        <v>0</v>
      </c>
      <c r="E244" s="264">
        <v>0</v>
      </c>
      <c r="G244" s="279"/>
      <c r="P244" s="229"/>
      <c r="Q244" s="229"/>
      <c r="R244" s="229"/>
      <c r="S244" s="229"/>
      <c r="T244" s="229"/>
      <c r="U244" s="229"/>
    </row>
    <row r="245" spans="1:21" ht="18" hidden="1" customHeight="1" thickBot="1">
      <c r="A245" s="401"/>
      <c r="B245" s="282" t="s">
        <v>187</v>
      </c>
      <c r="C245" s="263"/>
      <c r="D245" s="264">
        <v>0</v>
      </c>
      <c r="E245" s="264">
        <v>0</v>
      </c>
      <c r="G245" s="279"/>
      <c r="P245" s="229"/>
      <c r="Q245" s="229"/>
      <c r="R245" s="229"/>
      <c r="S245" s="229"/>
      <c r="T245" s="229"/>
      <c r="U245" s="229"/>
    </row>
    <row r="246" spans="1:21" ht="18" hidden="1" customHeight="1" thickBot="1">
      <c r="A246" s="266" t="s">
        <v>188</v>
      </c>
      <c r="B246" s="266"/>
      <c r="C246" s="266"/>
      <c r="D246" s="268" t="s">
        <v>225</v>
      </c>
      <c r="E246" s="269">
        <f>SUM(E241:E245)</f>
        <v>0</v>
      </c>
      <c r="F246" s="283"/>
      <c r="G246" s="259"/>
      <c r="P246" s="229"/>
      <c r="Q246" s="229"/>
      <c r="R246" s="229"/>
      <c r="S246" s="229"/>
      <c r="T246" s="229"/>
      <c r="U246" s="229"/>
    </row>
    <row r="247" spans="1:21" s="243" customFormat="1" ht="35.1" hidden="1" customHeight="1" thickBot="1">
      <c r="A247" s="284"/>
      <c r="B247" s="402" t="s">
        <v>226</v>
      </c>
      <c r="C247" s="402"/>
      <c r="D247" s="402"/>
      <c r="E247" s="402"/>
    </row>
    <row r="248" spans="1:21" s="243" customFormat="1" ht="15" hidden="1" thickBot="1">
      <c r="A248" s="266" t="s">
        <v>188</v>
      </c>
      <c r="B248" s="266"/>
      <c r="C248" s="266"/>
      <c r="D248" s="268" t="s">
        <v>227</v>
      </c>
      <c r="E248" s="269">
        <v>0</v>
      </c>
    </row>
    <row r="249" spans="1:21" ht="35.1" hidden="1" customHeight="1">
      <c r="A249" s="277"/>
      <c r="B249" s="229"/>
      <c r="C249" s="229"/>
      <c r="D249" s="229"/>
      <c r="E249" s="229"/>
      <c r="F249" s="259"/>
    </row>
    <row r="250" spans="1:21" ht="30" hidden="1" customHeight="1">
      <c r="A250" s="277"/>
      <c r="B250" s="229"/>
      <c r="C250" s="229"/>
      <c r="D250" s="229"/>
      <c r="E250" s="229"/>
      <c r="F250" s="286" t="s">
        <v>228</v>
      </c>
    </row>
    <row r="251" spans="1:21" s="229" customFormat="1" ht="33.950000000000003" hidden="1" customHeight="1">
      <c r="A251" s="409" t="s">
        <v>288</v>
      </c>
      <c r="B251" s="409"/>
      <c r="C251" s="409"/>
      <c r="D251" s="409"/>
      <c r="E251" s="409"/>
    </row>
    <row r="252" spans="1:21" s="229" customFormat="1" ht="26.1" hidden="1" customHeight="1">
      <c r="A252" s="408" t="s">
        <v>180</v>
      </c>
      <c r="B252" s="408"/>
      <c r="C252" s="408"/>
      <c r="D252" s="408"/>
      <c r="E252" s="408"/>
    </row>
    <row r="253" spans="1:21" ht="25.5" hidden="1">
      <c r="A253" s="277"/>
      <c r="B253" s="260" t="s">
        <v>181</v>
      </c>
      <c r="C253" s="260" t="s">
        <v>182</v>
      </c>
      <c r="D253" s="260" t="s">
        <v>183</v>
      </c>
      <c r="E253" s="261" t="s">
        <v>184</v>
      </c>
    </row>
    <row r="254" spans="1:21" ht="18" hidden="1" customHeight="1">
      <c r="A254" s="401" t="s">
        <v>185</v>
      </c>
      <c r="B254" s="262" t="s">
        <v>186</v>
      </c>
      <c r="C254" s="263" t="s">
        <v>179</v>
      </c>
      <c r="D254" s="263"/>
      <c r="E254" s="264">
        <v>0</v>
      </c>
    </row>
    <row r="255" spans="1:21" ht="18" hidden="1" customHeight="1" thickBot="1">
      <c r="A255" s="401"/>
      <c r="B255" s="265" t="s">
        <v>187</v>
      </c>
      <c r="C255" s="263" t="s">
        <v>179</v>
      </c>
      <c r="D255" s="263"/>
      <c r="E255" s="264">
        <v>0</v>
      </c>
    </row>
    <row r="256" spans="1:21" ht="18" hidden="1" customHeight="1" thickBot="1">
      <c r="A256" s="266" t="s">
        <v>188</v>
      </c>
      <c r="B256" s="267"/>
      <c r="C256" s="266"/>
      <c r="D256" s="268" t="s">
        <v>189</v>
      </c>
      <c r="E256" s="269">
        <f>SUM(E254:E255)</f>
        <v>0</v>
      </c>
    </row>
    <row r="257" spans="1:5" ht="18" hidden="1" customHeight="1">
      <c r="A257" s="401" t="s">
        <v>190</v>
      </c>
      <c r="B257" s="262" t="s">
        <v>241</v>
      </c>
      <c r="C257" s="263" t="s">
        <v>179</v>
      </c>
      <c r="D257" s="263"/>
      <c r="E257" s="264">
        <v>0</v>
      </c>
    </row>
    <row r="258" spans="1:5" ht="18" hidden="1" customHeight="1">
      <c r="A258" s="401"/>
      <c r="B258" s="262" t="s">
        <v>192</v>
      </c>
      <c r="C258" s="263" t="s">
        <v>179</v>
      </c>
      <c r="D258" s="263"/>
      <c r="E258" s="264">
        <v>0</v>
      </c>
    </row>
    <row r="259" spans="1:5" ht="18" hidden="1" customHeight="1" thickBot="1">
      <c r="A259" s="401"/>
      <c r="B259" s="265" t="s">
        <v>187</v>
      </c>
      <c r="C259" s="263" t="s">
        <v>179</v>
      </c>
      <c r="D259" s="263"/>
      <c r="E259" s="264">
        <v>0</v>
      </c>
    </row>
    <row r="260" spans="1:5" ht="18" hidden="1" customHeight="1" thickBot="1">
      <c r="A260" s="266" t="s">
        <v>188</v>
      </c>
      <c r="B260" s="267"/>
      <c r="C260" s="266"/>
      <c r="D260" s="268" t="s">
        <v>193</v>
      </c>
      <c r="E260" s="269">
        <f>SUM(E257:E259)</f>
        <v>0</v>
      </c>
    </row>
    <row r="261" spans="1:5" ht="18" hidden="1" customHeight="1">
      <c r="A261" s="401" t="s">
        <v>194</v>
      </c>
      <c r="B261" s="262" t="s">
        <v>283</v>
      </c>
      <c r="C261" s="263" t="s">
        <v>179</v>
      </c>
      <c r="D261" s="263"/>
      <c r="E261" s="264">
        <v>0</v>
      </c>
    </row>
    <row r="262" spans="1:5" ht="18" hidden="1" customHeight="1">
      <c r="A262" s="401"/>
      <c r="B262" s="262" t="s">
        <v>284</v>
      </c>
      <c r="C262" s="263" t="s">
        <v>179</v>
      </c>
      <c r="D262" s="263"/>
      <c r="E262" s="264">
        <v>0</v>
      </c>
    </row>
    <row r="263" spans="1:5" ht="18" hidden="1" customHeight="1">
      <c r="A263" s="401"/>
      <c r="B263" s="262" t="s">
        <v>289</v>
      </c>
      <c r="C263" s="263" t="s">
        <v>179</v>
      </c>
      <c r="D263" s="263"/>
      <c r="E263" s="264">
        <v>0</v>
      </c>
    </row>
    <row r="264" spans="1:5" ht="18" hidden="1" customHeight="1">
      <c r="A264" s="401"/>
      <c r="B264" s="262" t="s">
        <v>286</v>
      </c>
      <c r="C264" s="263" t="s">
        <v>179</v>
      </c>
      <c r="D264" s="263"/>
      <c r="E264" s="264">
        <v>0</v>
      </c>
    </row>
    <row r="265" spans="1:5" ht="18" hidden="1" customHeight="1">
      <c r="A265" s="401"/>
      <c r="B265" s="262" t="s">
        <v>287</v>
      </c>
      <c r="C265" s="263" t="s">
        <v>179</v>
      </c>
      <c r="D265" s="263"/>
      <c r="E265" s="264">
        <v>0</v>
      </c>
    </row>
    <row r="266" spans="1:5" ht="18" hidden="1" customHeight="1" thickBot="1">
      <c r="A266" s="401"/>
      <c r="B266" s="265" t="s">
        <v>187</v>
      </c>
      <c r="C266" s="263" t="s">
        <v>179</v>
      </c>
      <c r="D266" s="263"/>
      <c r="E266" s="264">
        <v>0</v>
      </c>
    </row>
    <row r="267" spans="1:5" ht="18" hidden="1" customHeight="1" thickBot="1">
      <c r="A267" s="266" t="s">
        <v>188</v>
      </c>
      <c r="B267" s="267"/>
      <c r="C267" s="266"/>
      <c r="D267" s="268" t="s">
        <v>206</v>
      </c>
      <c r="E267" s="269">
        <f>SUM(E261:E266)</f>
        <v>0</v>
      </c>
    </row>
    <row r="268" spans="1:5" ht="18" hidden="1" customHeight="1">
      <c r="A268" s="401" t="s">
        <v>207</v>
      </c>
      <c r="B268" s="262" t="s">
        <v>238</v>
      </c>
      <c r="C268" s="276"/>
      <c r="D268" s="276"/>
      <c r="E268" s="264">
        <v>0</v>
      </c>
    </row>
    <row r="269" spans="1:5" ht="18" hidden="1" customHeight="1">
      <c r="A269" s="401"/>
      <c r="B269" s="262" t="s">
        <v>208</v>
      </c>
      <c r="C269" s="276"/>
      <c r="D269" s="276"/>
      <c r="E269" s="264">
        <v>0</v>
      </c>
    </row>
    <row r="270" spans="1:5" ht="18" hidden="1" customHeight="1">
      <c r="A270" s="401"/>
      <c r="B270" s="262" t="s">
        <v>278</v>
      </c>
      <c r="C270" s="276"/>
      <c r="D270" s="276"/>
      <c r="E270" s="264">
        <v>0</v>
      </c>
    </row>
    <row r="271" spans="1:5" ht="18" hidden="1" customHeight="1" thickBot="1">
      <c r="A271" s="401"/>
      <c r="B271" s="265" t="s">
        <v>187</v>
      </c>
      <c r="C271" s="276"/>
      <c r="D271" s="276"/>
      <c r="E271" s="264">
        <v>0</v>
      </c>
    </row>
    <row r="272" spans="1:5" ht="18" hidden="1" customHeight="1" thickBot="1">
      <c r="A272" s="266" t="s">
        <v>188</v>
      </c>
      <c r="B272" s="267"/>
      <c r="C272" s="266"/>
      <c r="D272" s="268" t="s">
        <v>213</v>
      </c>
      <c r="E272" s="269">
        <f>SUM(E268:E271)</f>
        <v>0</v>
      </c>
    </row>
    <row r="273" spans="1:21" ht="25.5" hidden="1">
      <c r="A273" s="270" t="s">
        <v>214</v>
      </c>
      <c r="B273" s="262" t="s">
        <v>187</v>
      </c>
      <c r="C273" s="276"/>
      <c r="D273" s="276"/>
      <c r="E273" s="264">
        <v>0</v>
      </c>
    </row>
    <row r="274" spans="1:21" ht="18" hidden="1" customHeight="1" thickBot="1">
      <c r="A274" s="266" t="s">
        <v>188</v>
      </c>
      <c r="B274" s="266"/>
      <c r="C274" s="266"/>
      <c r="D274" s="268" t="s">
        <v>215</v>
      </c>
      <c r="E274" s="269">
        <f>SUM(E273:E273)</f>
        <v>0</v>
      </c>
    </row>
    <row r="275" spans="1:21" ht="18" hidden="1" customHeight="1">
      <c r="A275" s="277"/>
      <c r="B275" s="278"/>
      <c r="C275" s="278"/>
      <c r="D275" s="278"/>
      <c r="E275" s="278"/>
      <c r="F275" s="259"/>
    </row>
    <row r="276" spans="1:21" s="229" customFormat="1" ht="26.1" hidden="1" customHeight="1">
      <c r="A276" s="408" t="s">
        <v>216</v>
      </c>
      <c r="B276" s="408"/>
      <c r="C276" s="408"/>
      <c r="D276" s="408"/>
      <c r="E276" s="408"/>
    </row>
    <row r="277" spans="1:21" ht="63.75" hidden="1">
      <c r="A277" s="277"/>
      <c r="B277" s="260" t="s">
        <v>181</v>
      </c>
      <c r="C277" s="260" t="s">
        <v>217</v>
      </c>
      <c r="D277" s="260" t="s">
        <v>218</v>
      </c>
      <c r="E277" s="260" t="s">
        <v>219</v>
      </c>
      <c r="G277" s="279"/>
      <c r="P277" s="229"/>
      <c r="Q277" s="229"/>
      <c r="R277" s="229"/>
      <c r="S277" s="229"/>
      <c r="T277" s="229"/>
      <c r="U277" s="229"/>
    </row>
    <row r="278" spans="1:21" ht="18" hidden="1" customHeight="1">
      <c r="A278" s="401" t="s">
        <v>220</v>
      </c>
      <c r="B278" s="280" t="s">
        <v>221</v>
      </c>
      <c r="C278" s="263"/>
      <c r="D278" s="264">
        <v>0</v>
      </c>
      <c r="E278" s="264">
        <v>0</v>
      </c>
      <c r="G278" s="279"/>
      <c r="P278" s="229"/>
      <c r="Q278" s="229"/>
      <c r="R278" s="229"/>
      <c r="S278" s="229"/>
      <c r="T278" s="229"/>
      <c r="U278" s="229"/>
    </row>
    <row r="279" spans="1:21" ht="18" hidden="1" customHeight="1">
      <c r="A279" s="401"/>
      <c r="B279" s="280" t="s">
        <v>222</v>
      </c>
      <c r="C279" s="263"/>
      <c r="D279" s="264">
        <v>0</v>
      </c>
      <c r="E279" s="264">
        <v>0</v>
      </c>
      <c r="G279" s="279"/>
      <c r="P279" s="229"/>
      <c r="Q279" s="229"/>
      <c r="R279" s="229"/>
      <c r="S279" s="229"/>
      <c r="T279" s="229"/>
      <c r="U279" s="229"/>
    </row>
    <row r="280" spans="1:21" ht="18" hidden="1" customHeight="1">
      <c r="A280" s="401"/>
      <c r="B280" s="280" t="s">
        <v>223</v>
      </c>
      <c r="C280" s="263"/>
      <c r="D280" s="264">
        <v>0</v>
      </c>
      <c r="E280" s="264">
        <v>0</v>
      </c>
      <c r="G280" s="279"/>
      <c r="P280" s="229"/>
      <c r="Q280" s="229"/>
      <c r="R280" s="229"/>
      <c r="S280" s="229"/>
      <c r="T280" s="229"/>
      <c r="U280" s="229"/>
    </row>
    <row r="281" spans="1:21" ht="18" hidden="1" customHeight="1">
      <c r="A281" s="401"/>
      <c r="B281" s="281" t="s">
        <v>224</v>
      </c>
      <c r="C281" s="263"/>
      <c r="D281" s="264">
        <v>0</v>
      </c>
      <c r="E281" s="264">
        <v>0</v>
      </c>
      <c r="G281" s="279"/>
      <c r="P281" s="229"/>
      <c r="Q281" s="229"/>
      <c r="R281" s="229"/>
      <c r="S281" s="229"/>
      <c r="T281" s="229"/>
      <c r="U281" s="229"/>
    </row>
    <row r="282" spans="1:21" ht="18" hidden="1" customHeight="1" thickBot="1">
      <c r="A282" s="401"/>
      <c r="B282" s="282" t="s">
        <v>187</v>
      </c>
      <c r="C282" s="263"/>
      <c r="D282" s="264">
        <v>0</v>
      </c>
      <c r="E282" s="264">
        <v>0</v>
      </c>
      <c r="G282" s="279"/>
      <c r="P282" s="229"/>
      <c r="Q282" s="229"/>
      <c r="R282" s="229"/>
      <c r="S282" s="229"/>
      <c r="T282" s="229"/>
      <c r="U282" s="229"/>
    </row>
    <row r="283" spans="1:21" ht="18" hidden="1" customHeight="1" thickBot="1">
      <c r="A283" s="266" t="s">
        <v>188</v>
      </c>
      <c r="B283" s="266"/>
      <c r="C283" s="266"/>
      <c r="D283" s="268" t="s">
        <v>225</v>
      </c>
      <c r="E283" s="269">
        <f>SUM(E278:E282)</f>
        <v>0</v>
      </c>
      <c r="F283" s="283"/>
      <c r="G283" s="259"/>
      <c r="P283" s="229"/>
      <c r="Q283" s="229"/>
      <c r="R283" s="229"/>
      <c r="S283" s="229"/>
      <c r="T283" s="229"/>
      <c r="U283" s="229"/>
    </row>
    <row r="284" spans="1:21" s="243" customFormat="1" ht="35.1" hidden="1" customHeight="1" thickBot="1">
      <c r="A284" s="284"/>
      <c r="B284" s="402" t="s">
        <v>226</v>
      </c>
      <c r="C284" s="402"/>
      <c r="D284" s="402"/>
      <c r="E284" s="402"/>
    </row>
    <row r="285" spans="1:21" s="243" customFormat="1" ht="15" hidden="1" thickBot="1">
      <c r="A285" s="266" t="s">
        <v>188</v>
      </c>
      <c r="B285" s="266"/>
      <c r="C285" s="266"/>
      <c r="D285" s="268" t="s">
        <v>227</v>
      </c>
      <c r="E285" s="269">
        <v>0</v>
      </c>
    </row>
    <row r="286" spans="1:21" ht="30" hidden="1" customHeight="1">
      <c r="A286" s="277"/>
      <c r="B286" s="229"/>
      <c r="C286" s="229"/>
      <c r="D286" s="229"/>
      <c r="E286" s="229"/>
      <c r="F286" s="286" t="s">
        <v>228</v>
      </c>
    </row>
    <row r="287" spans="1:21" s="229" customFormat="1" ht="27.95" hidden="1" customHeight="1">
      <c r="A287" s="409" t="s">
        <v>173</v>
      </c>
      <c r="B287" s="409"/>
      <c r="C287" s="409"/>
      <c r="D287" s="409"/>
      <c r="E287" s="409"/>
    </row>
    <row r="288" spans="1:21" s="229" customFormat="1" ht="24" hidden="1" customHeight="1">
      <c r="A288" s="408" t="s">
        <v>180</v>
      </c>
      <c r="B288" s="408"/>
      <c r="C288" s="408"/>
      <c r="D288" s="408"/>
      <c r="E288" s="408"/>
    </row>
    <row r="289" spans="1:5" ht="25.5" hidden="1">
      <c r="A289" s="277"/>
      <c r="B289" s="260" t="s">
        <v>181</v>
      </c>
      <c r="C289" s="260" t="s">
        <v>182</v>
      </c>
      <c r="D289" s="260" t="s">
        <v>183</v>
      </c>
      <c r="E289" s="261" t="s">
        <v>184</v>
      </c>
    </row>
    <row r="290" spans="1:5" ht="18" hidden="1" customHeight="1">
      <c r="A290" s="401" t="s">
        <v>185</v>
      </c>
      <c r="B290" s="262" t="s">
        <v>186</v>
      </c>
      <c r="C290" s="263" t="s">
        <v>179</v>
      </c>
      <c r="D290" s="263"/>
      <c r="E290" s="264">
        <v>0</v>
      </c>
    </row>
    <row r="291" spans="1:5" ht="18" hidden="1" customHeight="1" thickBot="1">
      <c r="A291" s="401"/>
      <c r="B291" s="265" t="s">
        <v>187</v>
      </c>
      <c r="C291" s="263" t="s">
        <v>179</v>
      </c>
      <c r="D291" s="263"/>
      <c r="E291" s="264">
        <v>0</v>
      </c>
    </row>
    <row r="292" spans="1:5" ht="18" hidden="1" customHeight="1" thickBot="1">
      <c r="A292" s="266" t="s">
        <v>188</v>
      </c>
      <c r="B292" s="267"/>
      <c r="C292" s="266"/>
      <c r="D292" s="268" t="s">
        <v>189</v>
      </c>
      <c r="E292" s="269">
        <f>SUM(E290:E291)</f>
        <v>0</v>
      </c>
    </row>
    <row r="293" spans="1:5" ht="18" hidden="1" customHeight="1">
      <c r="A293" s="401" t="s">
        <v>190</v>
      </c>
      <c r="B293" s="271" t="s">
        <v>290</v>
      </c>
      <c r="C293" s="263" t="s">
        <v>179</v>
      </c>
      <c r="D293" s="263"/>
      <c r="E293" s="264">
        <v>0</v>
      </c>
    </row>
    <row r="294" spans="1:5" ht="18" hidden="1" customHeight="1">
      <c r="A294" s="401"/>
      <c r="B294" s="262" t="s">
        <v>192</v>
      </c>
      <c r="C294" s="263" t="s">
        <v>179</v>
      </c>
      <c r="D294" s="263"/>
      <c r="E294" s="264">
        <v>0</v>
      </c>
    </row>
    <row r="295" spans="1:5" ht="18" hidden="1" customHeight="1" thickBot="1">
      <c r="A295" s="401"/>
      <c r="B295" s="265" t="s">
        <v>187</v>
      </c>
      <c r="C295" s="263" t="s">
        <v>179</v>
      </c>
      <c r="D295" s="263"/>
      <c r="E295" s="264">
        <v>0</v>
      </c>
    </row>
    <row r="296" spans="1:5" ht="18" hidden="1" customHeight="1" thickBot="1">
      <c r="A296" s="266" t="s">
        <v>188</v>
      </c>
      <c r="B296" s="267"/>
      <c r="C296" s="266"/>
      <c r="D296" s="268" t="s">
        <v>193</v>
      </c>
      <c r="E296" s="269">
        <f>SUM(E293:E295)</f>
        <v>0</v>
      </c>
    </row>
    <row r="297" spans="1:5" ht="18" hidden="1" customHeight="1">
      <c r="A297" s="401" t="s">
        <v>194</v>
      </c>
      <c r="B297" s="271" t="s">
        <v>291</v>
      </c>
      <c r="C297" s="263" t="s">
        <v>179</v>
      </c>
      <c r="D297" s="263"/>
      <c r="E297" s="264">
        <v>0</v>
      </c>
    </row>
    <row r="298" spans="1:5" ht="18" hidden="1" customHeight="1">
      <c r="A298" s="401"/>
      <c r="B298" s="271" t="s">
        <v>292</v>
      </c>
      <c r="C298" s="263" t="s">
        <v>179</v>
      </c>
      <c r="D298" s="263"/>
      <c r="E298" s="264">
        <v>0</v>
      </c>
    </row>
    <row r="299" spans="1:5" ht="25.5" hidden="1">
      <c r="A299" s="401"/>
      <c r="B299" s="280" t="s">
        <v>293</v>
      </c>
      <c r="C299" s="263" t="s">
        <v>179</v>
      </c>
      <c r="D299" s="263"/>
      <c r="E299" s="264">
        <v>0</v>
      </c>
    </row>
    <row r="300" spans="1:5" ht="18" hidden="1" customHeight="1">
      <c r="A300" s="401"/>
      <c r="B300" s="262" t="s">
        <v>294</v>
      </c>
      <c r="C300" s="263" t="s">
        <v>179</v>
      </c>
      <c r="D300" s="263"/>
      <c r="E300" s="264">
        <v>0</v>
      </c>
    </row>
    <row r="301" spans="1:5" ht="18" hidden="1" customHeight="1">
      <c r="A301" s="401"/>
      <c r="B301" s="262" t="s">
        <v>295</v>
      </c>
      <c r="C301" s="263" t="s">
        <v>179</v>
      </c>
      <c r="D301" s="263"/>
      <c r="E301" s="264">
        <v>0</v>
      </c>
    </row>
    <row r="302" spans="1:5" ht="18" hidden="1" customHeight="1">
      <c r="A302" s="401"/>
      <c r="B302" s="271" t="s">
        <v>296</v>
      </c>
      <c r="C302" s="263" t="s">
        <v>179</v>
      </c>
      <c r="D302" s="263"/>
      <c r="E302" s="264">
        <v>0</v>
      </c>
    </row>
    <row r="303" spans="1:5" ht="18" hidden="1" customHeight="1">
      <c r="A303" s="401"/>
      <c r="B303" s="262" t="s">
        <v>297</v>
      </c>
      <c r="C303" s="263" t="s">
        <v>179</v>
      </c>
      <c r="D303" s="263"/>
      <c r="E303" s="264">
        <v>0</v>
      </c>
    </row>
    <row r="304" spans="1:5" ht="25.5" hidden="1">
      <c r="A304" s="401"/>
      <c r="B304" s="280" t="s">
        <v>298</v>
      </c>
      <c r="C304" s="263" t="s">
        <v>179</v>
      </c>
      <c r="D304" s="263"/>
      <c r="E304" s="264">
        <v>0</v>
      </c>
    </row>
    <row r="305" spans="1:5" ht="18" hidden="1" customHeight="1" thickBot="1">
      <c r="A305" s="401"/>
      <c r="B305" s="265" t="s">
        <v>187</v>
      </c>
      <c r="C305" s="263" t="s">
        <v>179</v>
      </c>
      <c r="D305" s="263"/>
      <c r="E305" s="264">
        <v>0</v>
      </c>
    </row>
    <row r="306" spans="1:5" ht="18" hidden="1" customHeight="1" thickBot="1">
      <c r="A306" s="266" t="s">
        <v>188</v>
      </c>
      <c r="B306" s="267"/>
      <c r="C306" s="266"/>
      <c r="D306" s="268" t="s">
        <v>206</v>
      </c>
      <c r="E306" s="269">
        <f>SUM(E297:E305)</f>
        <v>0</v>
      </c>
    </row>
    <row r="307" spans="1:5" ht="18" hidden="1" customHeight="1">
      <c r="A307" s="401" t="s">
        <v>207</v>
      </c>
      <c r="B307" s="271" t="s">
        <v>238</v>
      </c>
      <c r="C307" s="276"/>
      <c r="D307" s="276"/>
      <c r="E307" s="264">
        <v>0</v>
      </c>
    </row>
    <row r="308" spans="1:5" ht="18" hidden="1" customHeight="1">
      <c r="A308" s="401"/>
      <c r="B308" s="262" t="s">
        <v>208</v>
      </c>
      <c r="C308" s="276"/>
      <c r="D308" s="276"/>
      <c r="E308" s="264">
        <v>0</v>
      </c>
    </row>
    <row r="309" spans="1:5" ht="18" hidden="1" customHeight="1">
      <c r="A309" s="401"/>
      <c r="B309" s="262" t="s">
        <v>209</v>
      </c>
      <c r="C309" s="276"/>
      <c r="D309" s="276"/>
      <c r="E309" s="264">
        <v>0</v>
      </c>
    </row>
    <row r="310" spans="1:5" ht="18" hidden="1" customHeight="1" thickBot="1">
      <c r="A310" s="401"/>
      <c r="B310" s="265" t="s">
        <v>187</v>
      </c>
      <c r="C310" s="276"/>
      <c r="D310" s="276"/>
      <c r="E310" s="264">
        <v>0</v>
      </c>
    </row>
    <row r="311" spans="1:5" ht="18" hidden="1" customHeight="1" thickBot="1">
      <c r="A311" s="266" t="s">
        <v>188</v>
      </c>
      <c r="B311" s="267"/>
      <c r="C311" s="266"/>
      <c r="D311" s="268" t="s">
        <v>213</v>
      </c>
      <c r="E311" s="269">
        <f>SUM(E307:E310)</f>
        <v>0</v>
      </c>
    </row>
    <row r="312" spans="1:5" ht="25.5" hidden="1">
      <c r="A312" s="270" t="s">
        <v>214</v>
      </c>
      <c r="B312" s="262" t="s">
        <v>187</v>
      </c>
      <c r="C312" s="276"/>
      <c r="D312" s="276"/>
      <c r="E312" s="264">
        <v>0</v>
      </c>
    </row>
    <row r="313" spans="1:5" ht="18" hidden="1" customHeight="1" thickBot="1">
      <c r="A313" s="266" t="s">
        <v>188</v>
      </c>
      <c r="B313" s="266"/>
      <c r="C313" s="266"/>
      <c r="D313" s="268" t="s">
        <v>215</v>
      </c>
      <c r="E313" s="269">
        <f>SUM(E312:E312)</f>
        <v>0</v>
      </c>
    </row>
    <row r="314" spans="1:5" ht="18" hidden="1" customHeight="1">
      <c r="A314" s="291"/>
      <c r="B314" s="292"/>
      <c r="C314" s="291"/>
      <c r="D314" s="293"/>
      <c r="E314" s="294"/>
    </row>
    <row r="315" spans="1:5" s="229" customFormat="1" ht="30" hidden="1" customHeight="1">
      <c r="A315" s="408" t="s">
        <v>216</v>
      </c>
      <c r="B315" s="408"/>
      <c r="C315" s="408"/>
      <c r="D315" s="408"/>
      <c r="E315" s="408"/>
    </row>
    <row r="316" spans="1:5" ht="63.75" hidden="1">
      <c r="A316" s="277"/>
      <c r="B316" s="260" t="s">
        <v>181</v>
      </c>
      <c r="C316" s="260" t="s">
        <v>217</v>
      </c>
      <c r="D316" s="260" t="s">
        <v>218</v>
      </c>
      <c r="E316" s="260" t="s">
        <v>219</v>
      </c>
    </row>
    <row r="317" spans="1:5" ht="18" hidden="1" customHeight="1">
      <c r="A317" s="401" t="s">
        <v>220</v>
      </c>
      <c r="B317" s="280" t="s">
        <v>221</v>
      </c>
      <c r="C317" s="263"/>
      <c r="D317" s="264">
        <v>0</v>
      </c>
      <c r="E317" s="264">
        <v>0</v>
      </c>
    </row>
    <row r="318" spans="1:5" ht="18" hidden="1" customHeight="1">
      <c r="A318" s="401"/>
      <c r="B318" s="280" t="s">
        <v>222</v>
      </c>
      <c r="C318" s="263"/>
      <c r="D318" s="264">
        <v>0</v>
      </c>
      <c r="E318" s="264">
        <v>0</v>
      </c>
    </row>
    <row r="319" spans="1:5" ht="18" hidden="1" customHeight="1">
      <c r="A319" s="401"/>
      <c r="B319" s="280" t="s">
        <v>223</v>
      </c>
      <c r="C319" s="263"/>
      <c r="D319" s="264">
        <v>0</v>
      </c>
      <c r="E319" s="264">
        <v>0</v>
      </c>
    </row>
    <row r="320" spans="1:5" ht="18" hidden="1" customHeight="1">
      <c r="A320" s="401"/>
      <c r="B320" s="281" t="s">
        <v>224</v>
      </c>
      <c r="C320" s="263"/>
      <c r="D320" s="264">
        <v>0</v>
      </c>
      <c r="E320" s="264">
        <v>0</v>
      </c>
    </row>
    <row r="321" spans="1:6" ht="18" hidden="1" customHeight="1" thickBot="1">
      <c r="A321" s="401"/>
      <c r="B321" s="282" t="s">
        <v>187</v>
      </c>
      <c r="C321" s="263"/>
      <c r="D321" s="264">
        <v>0</v>
      </c>
      <c r="E321" s="264">
        <v>0</v>
      </c>
    </row>
    <row r="322" spans="1:6" ht="18" hidden="1" customHeight="1" thickBot="1">
      <c r="A322" s="266" t="s">
        <v>188</v>
      </c>
      <c r="B322" s="295"/>
      <c r="C322" s="266"/>
      <c r="D322" s="268" t="s">
        <v>299</v>
      </c>
      <c r="E322" s="269">
        <f>SUM(E317:E321)</f>
        <v>0</v>
      </c>
      <c r="F322" s="283"/>
    </row>
    <row r="323" spans="1:6" hidden="1">
      <c r="B323" s="277"/>
    </row>
    <row r="324" spans="1:6" s="243" customFormat="1" ht="35.1" hidden="1" customHeight="1" thickBot="1">
      <c r="A324" s="284"/>
      <c r="B324" s="402" t="s">
        <v>226</v>
      </c>
      <c r="C324" s="402"/>
      <c r="D324" s="402"/>
      <c r="E324" s="402"/>
    </row>
    <row r="325" spans="1:6" s="243" customFormat="1" ht="15" hidden="1" thickBot="1">
      <c r="A325" s="266" t="s">
        <v>188</v>
      </c>
      <c r="B325" s="296"/>
      <c r="C325" s="266"/>
      <c r="D325" s="268" t="s">
        <v>300</v>
      </c>
      <c r="E325" s="269">
        <v>0</v>
      </c>
      <c r="F325" s="297"/>
    </row>
    <row r="326" spans="1:6" s="243" customFormat="1" ht="15">
      <c r="B326" s="284"/>
      <c r="F326" s="286" t="s">
        <v>228</v>
      </c>
    </row>
    <row r="327" spans="1:6" s="158" customFormat="1" ht="23.25">
      <c r="A327" s="403" t="s">
        <v>301</v>
      </c>
      <c r="B327" s="403"/>
      <c r="C327" s="403"/>
      <c r="D327" s="403"/>
      <c r="E327" s="403"/>
    </row>
    <row r="328" spans="1:6" s="158" customFormat="1" ht="15"/>
    <row r="329" spans="1:6" s="158" customFormat="1" ht="30" customHeight="1">
      <c r="A329" s="404" t="s">
        <v>302</v>
      </c>
      <c r="B329" s="404"/>
      <c r="C329" s="404"/>
      <c r="D329" s="404"/>
      <c r="E329" s="404"/>
    </row>
    <row r="330" spans="1:6" s="158" customFormat="1" ht="15.75" thickBot="1">
      <c r="A330" s="240" t="s">
        <v>303</v>
      </c>
      <c r="B330" s="231"/>
      <c r="C330" s="231"/>
      <c r="D330" s="231"/>
      <c r="E330" s="231"/>
    </row>
    <row r="331" spans="1:6" s="158" customFormat="1" ht="30.75" thickBot="1">
      <c r="A331" s="233"/>
      <c r="B331" s="233"/>
      <c r="C331" s="298" t="s">
        <v>304</v>
      </c>
      <c r="D331" s="299" t="s">
        <v>305</v>
      </c>
      <c r="E331" s="300" t="s">
        <v>306</v>
      </c>
    </row>
    <row r="332" spans="1:6" s="158" customFormat="1" ht="30">
      <c r="A332" s="301" t="s">
        <v>307</v>
      </c>
      <c r="B332" s="302" t="s">
        <v>308</v>
      </c>
      <c r="C332" s="303" t="s">
        <v>309</v>
      </c>
      <c r="D332" s="304" t="s">
        <v>309</v>
      </c>
      <c r="E332" s="305" t="s">
        <v>309</v>
      </c>
    </row>
    <row r="333" spans="1:6" s="158" customFormat="1" ht="15">
      <c r="A333" s="306" t="s">
        <v>310</v>
      </c>
      <c r="B333" s="307" t="s">
        <v>311</v>
      </c>
      <c r="C333" s="308"/>
      <c r="D333" s="309"/>
      <c r="E333" s="310"/>
    </row>
    <row r="334" spans="1:6" s="158" customFormat="1" ht="15">
      <c r="A334" s="311"/>
      <c r="B334" s="312" t="s">
        <v>312</v>
      </c>
      <c r="C334" s="313"/>
      <c r="D334" s="314"/>
      <c r="E334" s="315"/>
    </row>
    <row r="335" spans="1:6" s="158" customFormat="1" ht="15">
      <c r="A335" s="311"/>
      <c r="B335" s="312" t="s">
        <v>313</v>
      </c>
      <c r="C335" s="313"/>
      <c r="D335" s="314"/>
      <c r="E335" s="315"/>
    </row>
    <row r="336" spans="1:6" s="158" customFormat="1" ht="15">
      <c r="A336" s="311"/>
      <c r="B336" s="316" t="s">
        <v>314</v>
      </c>
      <c r="C336" s="317"/>
      <c r="D336" s="318"/>
      <c r="E336" s="319"/>
    </row>
    <row r="337" spans="1:5" s="158" customFormat="1" ht="15">
      <c r="A337" s="311"/>
      <c r="B337" s="243"/>
      <c r="C337" s="320"/>
      <c r="D337" s="320"/>
      <c r="E337" s="321"/>
    </row>
    <row r="338" spans="1:5" s="158" customFormat="1" ht="15">
      <c r="A338" s="322" t="s">
        <v>315</v>
      </c>
      <c r="B338" s="307" t="s">
        <v>316</v>
      </c>
      <c r="C338" s="323">
        <f>MIN(70%*E324,IF(OR(B286=G56,B286=G55),8000,5000))</f>
        <v>0</v>
      </c>
      <c r="D338" s="324">
        <v>0</v>
      </c>
      <c r="E338" s="310"/>
    </row>
    <row r="339" spans="1:5" s="158" customFormat="1" ht="15">
      <c r="A339" s="311"/>
      <c r="B339" s="307" t="s">
        <v>317</v>
      </c>
      <c r="C339" s="313"/>
      <c r="D339" s="314"/>
      <c r="E339" s="315"/>
    </row>
    <row r="340" spans="1:5" s="158" customFormat="1" ht="15">
      <c r="A340" s="311"/>
      <c r="B340" s="307" t="s">
        <v>318</v>
      </c>
      <c r="C340" s="313"/>
      <c r="D340" s="314"/>
      <c r="E340" s="315"/>
    </row>
    <row r="341" spans="1:5" s="158" customFormat="1" ht="15">
      <c r="A341" s="311"/>
      <c r="B341" s="307" t="s">
        <v>319</v>
      </c>
      <c r="C341" s="313"/>
      <c r="D341" s="314"/>
      <c r="E341" s="315"/>
    </row>
    <row r="342" spans="1:5" s="158" customFormat="1" ht="15">
      <c r="A342" s="311"/>
      <c r="B342" s="316" t="s">
        <v>314</v>
      </c>
      <c r="C342" s="317"/>
      <c r="D342" s="318"/>
      <c r="E342" s="319"/>
    </row>
    <row r="343" spans="1:5" s="158" customFormat="1" ht="15">
      <c r="A343" s="325"/>
      <c r="B343" s="326"/>
      <c r="C343" s="327"/>
      <c r="D343" s="327"/>
      <c r="E343" s="328"/>
    </row>
    <row r="344" spans="1:5" s="158" customFormat="1" ht="15">
      <c r="A344" s="322" t="s">
        <v>320</v>
      </c>
      <c r="B344" s="329" t="s">
        <v>321</v>
      </c>
      <c r="C344" s="330"/>
      <c r="D344" s="331"/>
      <c r="E344" s="332"/>
    </row>
    <row r="345" spans="1:5" s="158" customFormat="1" ht="15">
      <c r="A345" s="325"/>
      <c r="B345" s="326"/>
      <c r="C345" s="326"/>
      <c r="D345" s="326"/>
      <c r="E345" s="333"/>
    </row>
    <row r="346" spans="1:5" s="158" customFormat="1" ht="15.75" thickBot="1">
      <c r="A346" s="334"/>
      <c r="B346" s="335"/>
      <c r="C346" s="336"/>
      <c r="D346" s="337" t="s">
        <v>306</v>
      </c>
      <c r="E346" s="338">
        <f>SUM(E333:E344)</f>
        <v>0</v>
      </c>
    </row>
    <row r="347" spans="1:5" s="158" customFormat="1" ht="15">
      <c r="A347" s="339"/>
      <c r="B347" s="340"/>
      <c r="C347" s="341"/>
      <c r="D347" s="342"/>
      <c r="E347" s="341"/>
    </row>
    <row r="348" spans="1:5" s="158" customFormat="1" ht="33.6" customHeight="1">
      <c r="A348" s="405" t="s">
        <v>322</v>
      </c>
      <c r="B348" s="406"/>
      <c r="C348" s="406"/>
      <c r="D348" s="406"/>
      <c r="E348" s="407"/>
    </row>
  </sheetData>
  <mergeCells count="77">
    <mergeCell ref="A33:A34"/>
    <mergeCell ref="B1:D1"/>
    <mergeCell ref="A2:E2"/>
    <mergeCell ref="C9:E9"/>
    <mergeCell ref="A11:E11"/>
    <mergeCell ref="A13:E13"/>
    <mergeCell ref="A16:E16"/>
    <mergeCell ref="A23:E23"/>
    <mergeCell ref="A25:E25"/>
    <mergeCell ref="A26:E26"/>
    <mergeCell ref="A30:E30"/>
    <mergeCell ref="A31:E31"/>
    <mergeCell ref="A98:A101"/>
    <mergeCell ref="A36:A38"/>
    <mergeCell ref="A40:A54"/>
    <mergeCell ref="A56:A61"/>
    <mergeCell ref="A66:E66"/>
    <mergeCell ref="A68:A72"/>
    <mergeCell ref="B74:E74"/>
    <mergeCell ref="A78:E78"/>
    <mergeCell ref="A79:E79"/>
    <mergeCell ref="A81:A82"/>
    <mergeCell ref="A84:A90"/>
    <mergeCell ref="A92:A96"/>
    <mergeCell ref="A152:A156"/>
    <mergeCell ref="A106:E106"/>
    <mergeCell ref="A108:A112"/>
    <mergeCell ref="B114:E114"/>
    <mergeCell ref="A117:E117"/>
    <mergeCell ref="A118:E118"/>
    <mergeCell ref="A119:E119"/>
    <mergeCell ref="A121:A122"/>
    <mergeCell ref="A124:A127"/>
    <mergeCell ref="A129:A141"/>
    <mergeCell ref="A143:A145"/>
    <mergeCell ref="A150:E150"/>
    <mergeCell ref="A216:E216"/>
    <mergeCell ref="B158:E158"/>
    <mergeCell ref="A161:E161"/>
    <mergeCell ref="A162:E162"/>
    <mergeCell ref="A164:A165"/>
    <mergeCell ref="A167:A169"/>
    <mergeCell ref="A171:A193"/>
    <mergeCell ref="A195:A198"/>
    <mergeCell ref="A200:A202"/>
    <mergeCell ref="A205:E205"/>
    <mergeCell ref="A207:A211"/>
    <mergeCell ref="B213:E213"/>
    <mergeCell ref="A257:A259"/>
    <mergeCell ref="A217:E217"/>
    <mergeCell ref="A219:A220"/>
    <mergeCell ref="A222:A223"/>
    <mergeCell ref="A225:A230"/>
    <mergeCell ref="A232:A234"/>
    <mergeCell ref="A239:E239"/>
    <mergeCell ref="A241:A245"/>
    <mergeCell ref="B247:E247"/>
    <mergeCell ref="A251:E251"/>
    <mergeCell ref="A252:E252"/>
    <mergeCell ref="A254:A255"/>
    <mergeCell ref="A315:E315"/>
    <mergeCell ref="A261:A266"/>
    <mergeCell ref="A268:A271"/>
    <mergeCell ref="A276:E276"/>
    <mergeCell ref="A278:A282"/>
    <mergeCell ref="B284:E284"/>
    <mergeCell ref="A287:E287"/>
    <mergeCell ref="A288:E288"/>
    <mergeCell ref="A290:A291"/>
    <mergeCell ref="A293:A295"/>
    <mergeCell ref="A297:A305"/>
    <mergeCell ref="A307:A310"/>
    <mergeCell ref="A317:A321"/>
    <mergeCell ref="B324:E324"/>
    <mergeCell ref="A327:E327"/>
    <mergeCell ref="A329:E329"/>
    <mergeCell ref="A348:E348"/>
  </mergeCells>
  <dataValidations count="3">
    <dataValidation type="list" allowBlank="1" showInputMessage="1" showErrorMessage="1" sqref="C222:C223 C225:C230 C261:C266 C164:C165 C167:C169 C171:C193 C257:C259 C254:C255 C124:C127 C121:C122 C219:C220 C297:C305 C81:C82 C92:C96 C290:C291 C293:C295 C36:C38 C33:C34 C129:C141 C41:C47 C49:C54 C84:C90" xr:uid="{A91F376B-0EBB-4824-A708-504918CF7582}">
      <formula1>"Choisir une valeur,Acquisition neuf,Acquisition occasion,Crédit-bail, Location"</formula1>
    </dataValidation>
    <dataValidation type="list" allowBlank="1" showInputMessage="1" showErrorMessage="1" sqref="C27" xr:uid="{A0871842-28BC-49DC-A068-EDE3F72BC556}">
      <formula1>"Choisir une valeur,Assujetti,Assujetti partiel,Non assujetti"</formula1>
    </dataValidation>
    <dataValidation type="list" allowBlank="1" showInputMessage="1" showErrorMessage="1" sqref="D28:D116 D161:D214" xr:uid="{28160242-9623-488B-BC7F-2D9225A346BB}">
      <formula1>"Choisir une valeur,Assujetti à la TVA,Non assujetti à la TVA,Assujetti partiel à la TVA"</formula1>
    </dataValidation>
  </dataValidations>
  <hyperlinks>
    <hyperlink ref="B17" location="Bois_Biomasse_énergie" display="Bois Biomasse énergie" xr:uid="{95FEFA6E-2BE5-4368-A4E9-615E83D0036B}"/>
    <hyperlink ref="B18" location="Géothermie_de_surface_et_PAC_associées" display="Géothermie de surface et PAC associées" xr:uid="{9CC24B32-1E62-4126-AABB-6E95513EBACB}"/>
    <hyperlink ref="B15" location="Réseau_de_chaleur_et_ou_de_froid" display="Réseau de chaleur et/ou de froid" xr:uid="{ED5191DE-800F-4768-9D33-9790196C318A}"/>
    <hyperlink ref="B21" location="Récupération_de_chaleur" display="Récupération de chaleur" xr:uid="{89F45E55-7882-4E05-922D-4E8080050BA6}"/>
    <hyperlink ref="F215" location="'Cadre de dépôt'!A1" display="Haut de page" xr:uid="{FD38E71C-9216-48D9-8DF7-7253B5A603AC}"/>
    <hyperlink ref="F117" location="'Cadre de dépôt'!A1" display="Haut de page" xr:uid="{085617E1-77EA-4C15-B6E9-EF2875551AF9}"/>
    <hyperlink ref="F250" location="'Cadre de dépôt'!A1" display="Haut de page" xr:uid="{2D75320D-87B9-4E52-A560-C4C683EAA041}"/>
    <hyperlink ref="F77" location="'Cadre de dépôt'!A1" display="Haut de page" xr:uid="{9CA2AAD9-9861-4ACA-B48B-028095A00C62}"/>
    <hyperlink ref="F286" location="'Cadre de dépôt'!A1" display="Haut de page" xr:uid="{907CD2F7-36F3-40D2-AAEA-8D0203C2302D}"/>
    <hyperlink ref="F326" location="'Cadre de dépôt'!A1" display="Haut de page" xr:uid="{7FD937E5-BF1B-4ABD-B7B2-58758164EE06}"/>
    <hyperlink ref="C9" r:id="rId1" xr:uid="{D77F3DDC-3B6A-44D2-8D92-23DDAE9F03BA}"/>
    <hyperlink ref="A4" location="_1__BUDGET_PREVISIONNEL_DE_L_OPERATION" display="1/ Le budget prévisionnel de l'opération" xr:uid="{549CDCB7-D1FC-4D55-9381-32FDFDEFD44C}"/>
    <hyperlink ref="A5" location="_2__PLAN_DE_FINANCEMENT" display="2/ Le plan de financement" xr:uid="{CCFBB65F-4EA5-4C55-AF3D-B0A29C588451}"/>
    <hyperlink ref="B20" location="Géothermie___Opération_sur_aquifère_profond__200m" display="Géothermie / Opération sur aquifère profond &gt;200m" xr:uid="{AA78D004-6C08-414F-9E85-DFFB7FF7F596}"/>
    <hyperlink ref="B14" location="Solaire" display="Solaire" xr:uid="{0AF38475-F2F2-43CA-8A83-59EF9053D75A}"/>
    <hyperlink ref="F160" location="'Cadre de dépôt'!A1" display="Haut de page" xr:uid="{5F66838D-63EF-4C7D-BD0C-715F1BE3B09E}"/>
    <hyperlink ref="B19" location="Récupération_sur_eaux_usées_et_eaux_de_mer" display="Récupération sur eaux usées et eaux de mer" xr:uid="{8EFF71C0-D0DD-42C9-835D-D7E1B32EBC40}"/>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5" tint="-0.249977111117893"/>
  </sheetPr>
  <dimension ref="A1:AD75"/>
  <sheetViews>
    <sheetView topLeftCell="A54" zoomScale="110" zoomScaleNormal="110" workbookViewId="0">
      <selection activeCell="N69" sqref="N69"/>
    </sheetView>
  </sheetViews>
  <sheetFormatPr baseColWidth="10" defaultColWidth="11.42578125" defaultRowHeight="15"/>
  <cols>
    <col min="1" max="1" width="18.7109375" style="13" customWidth="1"/>
    <col min="2" max="2" width="48" style="13" customWidth="1"/>
    <col min="3" max="15" width="11.85546875" style="13" customWidth="1"/>
    <col min="16" max="16" width="20.5703125" style="13" bestFit="1" customWidth="1"/>
    <col min="17" max="17" width="14.140625" style="13" customWidth="1"/>
    <col min="18" max="18" width="8.7109375" style="13" customWidth="1"/>
    <col min="19" max="16384" width="11.42578125" style="13"/>
  </cols>
  <sheetData>
    <row r="1" spans="1:27" s="344" customFormat="1" ht="18.75" customHeight="1" thickBot="1">
      <c r="A1" s="420" t="s">
        <v>323</v>
      </c>
      <c r="B1" s="421"/>
      <c r="C1" s="421"/>
      <c r="D1" s="421"/>
      <c r="E1" s="422"/>
      <c r="F1" s="343"/>
      <c r="G1" s="343"/>
      <c r="H1" s="343"/>
      <c r="I1" s="343"/>
      <c r="J1" s="343"/>
      <c r="K1" s="343"/>
      <c r="L1" s="343"/>
      <c r="M1" s="343"/>
      <c r="N1" s="343"/>
      <c r="O1" s="343"/>
      <c r="P1" s="343"/>
      <c r="Q1" s="343"/>
      <c r="R1" s="343"/>
      <c r="S1" s="343"/>
      <c r="T1" s="343"/>
      <c r="U1" s="343"/>
      <c r="V1" s="343"/>
      <c r="W1" s="343"/>
      <c r="X1" s="343"/>
      <c r="Y1" s="343"/>
      <c r="Z1" s="343"/>
      <c r="AA1" s="343"/>
    </row>
    <row r="3" spans="1:27" ht="15.75">
      <c r="A3" s="26" t="s">
        <v>324</v>
      </c>
    </row>
    <row r="4" spans="1:27" ht="13.5" customHeight="1" thickBot="1">
      <c r="A4" s="27" t="s">
        <v>325</v>
      </c>
    </row>
    <row r="5" spans="1:27" ht="57.75" customHeight="1" thickBot="1">
      <c r="C5" s="471" t="s">
        <v>326</v>
      </c>
      <c r="D5" s="429"/>
      <c r="E5" s="429" t="s">
        <v>327</v>
      </c>
      <c r="F5" s="429"/>
      <c r="G5" s="429"/>
      <c r="H5" s="429"/>
      <c r="I5" s="430"/>
      <c r="J5" s="439" t="s">
        <v>328</v>
      </c>
      <c r="K5" s="440"/>
      <c r="L5" s="441"/>
      <c r="M5" s="429" t="s">
        <v>327</v>
      </c>
      <c r="N5" s="429"/>
      <c r="O5" s="429"/>
      <c r="P5" s="429"/>
      <c r="Q5" s="429"/>
      <c r="R5" s="430"/>
    </row>
    <row r="6" spans="1:27" ht="15.75" thickBot="1">
      <c r="B6" s="28" t="s">
        <v>329</v>
      </c>
      <c r="C6" s="474"/>
      <c r="D6" s="475"/>
      <c r="E6" s="476"/>
      <c r="F6" s="476"/>
      <c r="G6" s="476"/>
      <c r="H6" s="476"/>
      <c r="I6" s="477"/>
      <c r="J6" s="424" t="s">
        <v>134</v>
      </c>
      <c r="K6" s="425"/>
      <c r="L6" s="426"/>
      <c r="M6" s="431"/>
      <c r="N6" s="431"/>
      <c r="O6" s="431"/>
      <c r="P6" s="431"/>
      <c r="Q6" s="431"/>
      <c r="R6" s="432"/>
    </row>
    <row r="7" spans="1:27">
      <c r="B7" s="28" t="s">
        <v>330</v>
      </c>
      <c r="C7" s="472"/>
      <c r="D7" s="473"/>
      <c r="E7" s="448"/>
      <c r="F7" s="448"/>
      <c r="G7" s="448"/>
      <c r="H7" s="448"/>
      <c r="I7" s="470"/>
      <c r="J7" s="424"/>
      <c r="K7" s="425"/>
      <c r="L7" s="426"/>
      <c r="M7" s="431"/>
      <c r="N7" s="431"/>
      <c r="O7" s="431"/>
      <c r="P7" s="431"/>
      <c r="Q7" s="431"/>
      <c r="R7" s="432"/>
    </row>
    <row r="8" spans="1:27">
      <c r="B8" s="29" t="s">
        <v>331</v>
      </c>
      <c r="C8" s="454"/>
      <c r="D8" s="455"/>
      <c r="E8" s="446"/>
      <c r="F8" s="446"/>
      <c r="G8" s="446"/>
      <c r="H8" s="446"/>
      <c r="I8" s="447"/>
      <c r="J8" s="442"/>
      <c r="K8" s="443"/>
      <c r="L8" s="444"/>
      <c r="M8" s="433" t="s">
        <v>332</v>
      </c>
      <c r="N8" s="433"/>
      <c r="O8" s="433"/>
      <c r="P8" s="433"/>
      <c r="Q8" s="433"/>
      <c r="R8" s="434"/>
    </row>
    <row r="9" spans="1:27">
      <c r="B9" s="29" t="s">
        <v>333</v>
      </c>
      <c r="C9" s="454"/>
      <c r="D9" s="455"/>
      <c r="E9" s="446"/>
      <c r="F9" s="446"/>
      <c r="G9" s="446"/>
      <c r="H9" s="446"/>
      <c r="I9" s="447"/>
      <c r="J9" s="442"/>
      <c r="K9" s="443"/>
      <c r="L9" s="444"/>
      <c r="M9" s="433" t="s">
        <v>334</v>
      </c>
      <c r="N9" s="433"/>
      <c r="O9" s="433"/>
      <c r="P9" s="433"/>
      <c r="Q9" s="433"/>
      <c r="R9" s="434"/>
    </row>
    <row r="10" spans="1:27" ht="15.75" thickBot="1">
      <c r="B10" s="29" t="s">
        <v>335</v>
      </c>
      <c r="C10" s="454"/>
      <c r="D10" s="455"/>
      <c r="E10" s="446"/>
      <c r="F10" s="446"/>
      <c r="G10" s="446"/>
      <c r="H10" s="446"/>
      <c r="I10" s="447"/>
      <c r="J10" s="442"/>
      <c r="K10" s="443"/>
      <c r="L10" s="444"/>
      <c r="M10" s="433" t="s">
        <v>332</v>
      </c>
      <c r="N10" s="433"/>
      <c r="O10" s="433"/>
      <c r="P10" s="433"/>
      <c r="Q10" s="433"/>
      <c r="R10" s="434"/>
    </row>
    <row r="11" spans="1:27" ht="24.95" customHeight="1" thickBot="1">
      <c r="B11" s="20" t="s">
        <v>336</v>
      </c>
      <c r="C11" s="466" t="str">
        <f>IFERROR(IF(COUNT(C7:D10)&lt;&gt;4,"Renseigner toutes les cases ''Chauffage/ECS''",SUM(C7:D10)),"Renseigner toutes les cases ''Chauffage/ECS''")</f>
        <v>Renseigner toutes les cases ''Chauffage/ECS''</v>
      </c>
      <c r="D11" s="467"/>
      <c r="E11" s="435"/>
      <c r="F11" s="435"/>
      <c r="G11" s="435"/>
      <c r="H11" s="435"/>
      <c r="I11" s="436"/>
      <c r="J11" s="449" t="str">
        <f>IFERROR(IF(COUNT(J7:K10)&lt;&gt;4,"Renseigner toutes les cases ''Chauffage/ECS''",SUM(J7:K10)),"Renseigner toutes les cases ''Chauffage/ECS''")</f>
        <v>Renseigner toutes les cases ''Chauffage/ECS''</v>
      </c>
      <c r="K11" s="450"/>
      <c r="L11" s="451"/>
      <c r="M11" s="435"/>
      <c r="N11" s="435"/>
      <c r="O11" s="435"/>
      <c r="P11" s="435"/>
      <c r="Q11" s="435"/>
      <c r="R11" s="436"/>
    </row>
    <row r="12" spans="1:27" ht="24.95" customHeight="1" thickBot="1">
      <c r="B12" s="203" t="s">
        <v>337</v>
      </c>
      <c r="C12" s="456"/>
      <c r="D12" s="457"/>
      <c r="E12" s="458"/>
      <c r="F12" s="459"/>
      <c r="G12" s="459"/>
      <c r="H12" s="459"/>
      <c r="I12" s="460"/>
      <c r="J12" s="461" t="str">
        <f>IFERROR(IF(COUNT(J7:K10)&lt;&gt;4,"Renseigner toutes les cases ''Chauffage/ECS''",MIN(SUM(J7:K10),J7+J8+2*J9)),"Renseigner toutes les cases ''Chauffage/ECS''")</f>
        <v>Renseigner toutes les cases ''Chauffage/ECS''</v>
      </c>
      <c r="K12" s="462"/>
      <c r="L12" s="463"/>
      <c r="M12" s="437" t="str">
        <f>IF(J12&lt;&gt;J11,"Les pertes de la distribution ECS sont plafonnées à 1*les besoins ECS","")</f>
        <v/>
      </c>
      <c r="N12" s="437"/>
      <c r="O12" s="437"/>
      <c r="P12" s="437"/>
      <c r="Q12" s="437"/>
      <c r="R12" s="438"/>
    </row>
    <row r="13" spans="1:27">
      <c r="B13" s="28" t="s">
        <v>338</v>
      </c>
      <c r="C13" s="468"/>
      <c r="D13" s="469"/>
      <c r="E13" s="448"/>
      <c r="F13" s="448"/>
      <c r="G13" s="448"/>
      <c r="H13" s="448"/>
      <c r="I13" s="448"/>
      <c r="J13" s="452"/>
      <c r="K13" s="452"/>
      <c r="L13" s="452"/>
      <c r="M13" s="431" t="s">
        <v>339</v>
      </c>
      <c r="N13" s="431"/>
      <c r="O13" s="431"/>
      <c r="P13" s="431"/>
      <c r="Q13" s="431"/>
      <c r="R13" s="432"/>
    </row>
    <row r="14" spans="1:27">
      <c r="B14" s="29" t="s">
        <v>340</v>
      </c>
      <c r="C14" s="445"/>
      <c r="D14" s="423"/>
      <c r="E14" s="446"/>
      <c r="F14" s="446"/>
      <c r="G14" s="446"/>
      <c r="H14" s="446"/>
      <c r="I14" s="446"/>
      <c r="J14" s="423"/>
      <c r="K14" s="423"/>
      <c r="L14" s="423"/>
      <c r="M14" s="433" t="s">
        <v>341</v>
      </c>
      <c r="N14" s="433"/>
      <c r="O14" s="433"/>
      <c r="P14" s="433"/>
      <c r="Q14" s="433"/>
      <c r="R14" s="434"/>
    </row>
    <row r="15" spans="1:27">
      <c r="B15" s="29" t="s">
        <v>342</v>
      </c>
      <c r="C15" s="445"/>
      <c r="D15" s="423"/>
      <c r="E15" s="446"/>
      <c r="F15" s="446"/>
      <c r="G15" s="446"/>
      <c r="H15" s="446"/>
      <c r="I15" s="446"/>
      <c r="J15" s="423"/>
      <c r="K15" s="423"/>
      <c r="L15" s="423"/>
      <c r="M15" s="433" t="s">
        <v>343</v>
      </c>
      <c r="N15" s="433"/>
      <c r="O15" s="433"/>
      <c r="P15" s="433"/>
      <c r="Q15" s="433"/>
      <c r="R15" s="434"/>
    </row>
    <row r="16" spans="1:27">
      <c r="B16" s="29" t="s">
        <v>344</v>
      </c>
      <c r="C16" s="445"/>
      <c r="D16" s="423"/>
      <c r="E16" s="433" t="s">
        <v>345</v>
      </c>
      <c r="F16" s="433"/>
      <c r="G16" s="433"/>
      <c r="H16" s="433"/>
      <c r="I16" s="433"/>
      <c r="J16" s="423"/>
      <c r="K16" s="423"/>
      <c r="L16" s="423"/>
      <c r="M16" s="433" t="s">
        <v>346</v>
      </c>
      <c r="N16" s="433"/>
      <c r="O16" s="433"/>
      <c r="P16" s="433"/>
      <c r="Q16" s="433"/>
      <c r="R16" s="434"/>
    </row>
    <row r="17" spans="1:19">
      <c r="B17" s="29" t="s">
        <v>347</v>
      </c>
      <c r="C17" s="445"/>
      <c r="D17" s="423"/>
      <c r="E17" s="446"/>
      <c r="F17" s="446"/>
      <c r="G17" s="446"/>
      <c r="H17" s="446"/>
      <c r="I17" s="446"/>
      <c r="J17" s="423"/>
      <c r="K17" s="423"/>
      <c r="L17" s="423"/>
      <c r="M17" s="433" t="s">
        <v>348</v>
      </c>
      <c r="N17" s="433"/>
      <c r="O17" s="433"/>
      <c r="P17" s="433"/>
      <c r="Q17" s="433"/>
      <c r="R17" s="434"/>
    </row>
    <row r="18" spans="1:19" ht="24.95" customHeight="1">
      <c r="A18" s="13" t="s">
        <v>349</v>
      </c>
      <c r="B18" s="204" t="s">
        <v>350</v>
      </c>
      <c r="C18" s="464"/>
      <c r="D18" s="465"/>
      <c r="E18" s="453" t="s">
        <v>351</v>
      </c>
      <c r="F18" s="453"/>
      <c r="G18" s="453"/>
      <c r="H18" s="453"/>
      <c r="I18" s="453"/>
      <c r="J18" s="423"/>
      <c r="K18" s="423"/>
      <c r="L18" s="423"/>
      <c r="M18" s="427" t="s">
        <v>352</v>
      </c>
      <c r="N18" s="427"/>
      <c r="O18" s="427"/>
      <c r="P18" s="427"/>
      <c r="Q18" s="427"/>
      <c r="R18" s="428"/>
    </row>
    <row r="19" spans="1:19" ht="24.95" customHeight="1" thickBot="1">
      <c r="A19" s="13" t="s">
        <v>353</v>
      </c>
      <c r="B19" s="205" t="s">
        <v>354</v>
      </c>
      <c r="C19" s="479"/>
      <c r="D19" s="480"/>
      <c r="E19" s="481"/>
      <c r="F19" s="481"/>
      <c r="G19" s="481"/>
      <c r="H19" s="481"/>
      <c r="I19" s="481"/>
      <c r="J19" s="482"/>
      <c r="K19" s="482"/>
      <c r="L19" s="482"/>
      <c r="M19" s="482" t="s">
        <v>352</v>
      </c>
      <c r="N19" s="482"/>
      <c r="O19" s="482"/>
      <c r="P19" s="482"/>
      <c r="Q19" s="482"/>
      <c r="R19" s="483"/>
    </row>
    <row r="20" spans="1:19" s="7" customFormat="1">
      <c r="A20" s="22"/>
      <c r="B20" s="478" t="s">
        <v>355</v>
      </c>
      <c r="C20" s="478"/>
      <c r="D20" s="478"/>
      <c r="E20" s="478"/>
      <c r="F20" s="478"/>
      <c r="G20" s="478"/>
      <c r="H20" s="478"/>
      <c r="I20" s="478"/>
      <c r="J20" s="478"/>
      <c r="K20" s="478"/>
      <c r="L20" s="478"/>
      <c r="M20" s="478"/>
      <c r="N20" s="478"/>
      <c r="O20" s="478"/>
      <c r="P20" s="478"/>
      <c r="Q20" s="478"/>
      <c r="R20" s="478"/>
      <c r="S20" s="22"/>
    </row>
    <row r="21" spans="1:19">
      <c r="B21" s="478" t="s">
        <v>356</v>
      </c>
      <c r="C21" s="478"/>
      <c r="D21" s="478"/>
      <c r="E21" s="478"/>
      <c r="F21" s="478"/>
      <c r="G21" s="478"/>
      <c r="H21" s="478"/>
      <c r="I21" s="478"/>
      <c r="J21" s="478"/>
      <c r="K21" s="478"/>
      <c r="L21" s="478"/>
      <c r="M21" s="478"/>
      <c r="N21" s="478"/>
      <c r="O21" s="478"/>
      <c r="P21" s="478"/>
      <c r="Q21" s="478"/>
      <c r="R21" s="478"/>
    </row>
    <row r="24" spans="1:19">
      <c r="B24" s="30" t="s">
        <v>357</v>
      </c>
    </row>
    <row r="25" spans="1:19" ht="15.75" thickBot="1"/>
    <row r="26" spans="1:19" ht="15.75" thickBot="1">
      <c r="C26" s="34" t="s">
        <v>358</v>
      </c>
      <c r="D26" s="35" t="s">
        <v>359</v>
      </c>
      <c r="E26" s="35" t="s">
        <v>360</v>
      </c>
      <c r="F26" s="35" t="s">
        <v>361</v>
      </c>
      <c r="G26" s="35" t="s">
        <v>362</v>
      </c>
      <c r="H26" s="35" t="s">
        <v>363</v>
      </c>
      <c r="I26" s="35" t="s">
        <v>364</v>
      </c>
      <c r="J26" s="35" t="s">
        <v>365</v>
      </c>
      <c r="K26" s="35" t="s">
        <v>366</v>
      </c>
      <c r="L26" s="35" t="s">
        <v>367</v>
      </c>
      <c r="M26" s="35" t="s">
        <v>368</v>
      </c>
      <c r="N26" s="36" t="s">
        <v>369</v>
      </c>
      <c r="O26" s="37" t="s">
        <v>306</v>
      </c>
    </row>
    <row r="27" spans="1:19">
      <c r="B27" s="54" t="s">
        <v>370</v>
      </c>
      <c r="C27" s="38">
        <v>6.37</v>
      </c>
      <c r="D27" s="39">
        <v>5.93</v>
      </c>
      <c r="E27" s="39">
        <v>6.28</v>
      </c>
      <c r="F27" s="39">
        <v>5.87</v>
      </c>
      <c r="G27" s="39">
        <v>5.81</v>
      </c>
      <c r="H27" s="39">
        <v>5.51</v>
      </c>
      <c r="I27" s="39">
        <v>5.53</v>
      </c>
      <c r="J27" s="39">
        <v>5.07</v>
      </c>
      <c r="K27" s="39">
        <v>5.71</v>
      </c>
      <c r="L27" s="39">
        <v>5.81</v>
      </c>
      <c r="M27" s="39">
        <v>5.87</v>
      </c>
      <c r="N27" s="40">
        <v>6.28</v>
      </c>
      <c r="O27" s="41">
        <f>SUM(C27:N27)</f>
        <v>70.040000000000006</v>
      </c>
    </row>
    <row r="28" spans="1:19">
      <c r="B28" s="55" t="s">
        <v>371</v>
      </c>
      <c r="C28" s="42">
        <v>18.5</v>
      </c>
      <c r="D28" s="32">
        <v>11.93</v>
      </c>
      <c r="E28" s="32">
        <v>6.1</v>
      </c>
      <c r="F28" s="32">
        <v>3.45</v>
      </c>
      <c r="G28" s="32">
        <v>0.72</v>
      </c>
      <c r="H28" s="32">
        <v>0</v>
      </c>
      <c r="I28" s="32">
        <v>0</v>
      </c>
      <c r="J28" s="32">
        <v>0</v>
      </c>
      <c r="K28" s="32">
        <v>0</v>
      </c>
      <c r="L28" s="32">
        <v>3.42</v>
      </c>
      <c r="M28" s="32">
        <v>11.53</v>
      </c>
      <c r="N28" s="33">
        <v>18.04</v>
      </c>
      <c r="O28" s="43">
        <f>SUM(C28:N28)</f>
        <v>73.69</v>
      </c>
    </row>
    <row r="29" spans="1:19" ht="30.75" thickBot="1">
      <c r="B29" s="57" t="s">
        <v>372</v>
      </c>
      <c r="C29" s="44">
        <v>4.68</v>
      </c>
      <c r="D29" s="45">
        <v>3.38</v>
      </c>
      <c r="E29" s="45">
        <v>2.4700000000000002</v>
      </c>
      <c r="F29" s="45">
        <v>1.91</v>
      </c>
      <c r="G29" s="45">
        <v>1.44</v>
      </c>
      <c r="H29" s="45">
        <v>1.25</v>
      </c>
      <c r="I29" s="45">
        <v>1.36</v>
      </c>
      <c r="J29" s="45">
        <v>1.19</v>
      </c>
      <c r="K29" s="45">
        <v>1.67</v>
      </c>
      <c r="L29" s="45">
        <v>1.92</v>
      </c>
      <c r="M29" s="45">
        <v>3.34</v>
      </c>
      <c r="N29" s="46">
        <v>4.58</v>
      </c>
      <c r="O29" s="47">
        <f t="shared" ref="O29:O30" si="0">SUM(C29:N29)</f>
        <v>29.190000000000005</v>
      </c>
    </row>
    <row r="30" spans="1:19" ht="16.5" thickTop="1" thickBot="1">
      <c r="B30" s="56" t="s">
        <v>373</v>
      </c>
      <c r="C30" s="48">
        <f>SUM(C27:C29)</f>
        <v>29.55</v>
      </c>
      <c r="D30" s="49">
        <f t="shared" ref="D30:N30" si="1">SUM(D27:D29)</f>
        <v>21.24</v>
      </c>
      <c r="E30" s="49">
        <f t="shared" si="1"/>
        <v>14.85</v>
      </c>
      <c r="F30" s="49">
        <f t="shared" si="1"/>
        <v>11.23</v>
      </c>
      <c r="G30" s="49">
        <f t="shared" si="1"/>
        <v>7.9699999999999989</v>
      </c>
      <c r="H30" s="49">
        <f t="shared" si="1"/>
        <v>6.76</v>
      </c>
      <c r="I30" s="49">
        <f t="shared" si="1"/>
        <v>6.8900000000000006</v>
      </c>
      <c r="J30" s="49">
        <f t="shared" si="1"/>
        <v>6.26</v>
      </c>
      <c r="K30" s="49">
        <f t="shared" si="1"/>
        <v>7.38</v>
      </c>
      <c r="L30" s="49">
        <f t="shared" si="1"/>
        <v>11.15</v>
      </c>
      <c r="M30" s="49">
        <f t="shared" si="1"/>
        <v>20.74</v>
      </c>
      <c r="N30" s="50">
        <f t="shared" si="1"/>
        <v>28.9</v>
      </c>
      <c r="O30" s="51">
        <f t="shared" si="0"/>
        <v>172.92000000000002</v>
      </c>
    </row>
    <row r="54" spans="1:29">
      <c r="P54" s="227" t="s">
        <v>374</v>
      </c>
      <c r="Q54" s="225" t="s">
        <v>375</v>
      </c>
    </row>
    <row r="55" spans="1:29" customFormat="1" ht="15.75">
      <c r="A55" s="149" t="s">
        <v>376</v>
      </c>
      <c r="B55" s="147"/>
      <c r="C55" s="147"/>
      <c r="D55" s="147"/>
      <c r="E55" s="147"/>
      <c r="F55" s="147"/>
      <c r="G55" s="147"/>
      <c r="H55" s="147"/>
      <c r="I55" s="147"/>
      <c r="J55" s="147"/>
      <c r="K55" s="147"/>
      <c r="L55" s="147"/>
      <c r="M55" s="147"/>
      <c r="N55" s="147"/>
      <c r="O55" s="147"/>
      <c r="P55" s="228" t="s">
        <v>377</v>
      </c>
      <c r="Q55" s="226" t="str">
        <f>VLOOKUP(Q54,'Annexe Zones climatiques'!B3:C99,2,FALSE)</f>
        <v>H1c</v>
      </c>
      <c r="R55" s="140" t="s">
        <v>378</v>
      </c>
      <c r="S55" s="140"/>
      <c r="T55" s="140"/>
      <c r="U55" s="140"/>
      <c r="V55" s="140"/>
      <c r="W55" s="140"/>
      <c r="X55" s="140"/>
      <c r="Y55" s="140"/>
      <c r="Z55" s="140"/>
      <c r="AA55" s="140"/>
      <c r="AB55" s="140"/>
      <c r="AC55" s="140"/>
    </row>
    <row r="56" spans="1:29">
      <c r="P56" s="228" t="s">
        <v>379</v>
      </c>
      <c r="Q56" s="152" t="s">
        <v>8</v>
      </c>
    </row>
    <row r="57" spans="1:29" customFormat="1" ht="157.5">
      <c r="A57" s="144" t="s">
        <v>380</v>
      </c>
      <c r="B57" s="144" t="s">
        <v>381</v>
      </c>
      <c r="C57" s="144" t="s">
        <v>382</v>
      </c>
      <c r="D57" s="146" t="s">
        <v>383</v>
      </c>
      <c r="E57" s="145" t="s">
        <v>384</v>
      </c>
      <c r="F57" s="142" t="s">
        <v>385</v>
      </c>
      <c r="G57" s="142" t="s">
        <v>386</v>
      </c>
      <c r="H57" s="144" t="s">
        <v>387</v>
      </c>
      <c r="I57" s="144" t="s">
        <v>388</v>
      </c>
      <c r="J57" s="151" t="s">
        <v>389</v>
      </c>
      <c r="K57" s="151" t="s">
        <v>390</v>
      </c>
      <c r="L57" s="144" t="s">
        <v>391</v>
      </c>
      <c r="M57" s="150" t="s">
        <v>392</v>
      </c>
    </row>
    <row r="58" spans="1:29" customFormat="1" ht="24.75" customHeight="1">
      <c r="A58" s="148"/>
      <c r="B58" s="148" t="s">
        <v>11</v>
      </c>
      <c r="C58" s="148">
        <v>375</v>
      </c>
      <c r="D58" s="193">
        <v>60</v>
      </c>
      <c r="E58" s="193">
        <v>30</v>
      </c>
      <c r="F58" s="193">
        <v>48.6</v>
      </c>
      <c r="G58" s="194">
        <v>0</v>
      </c>
      <c r="H58" s="195">
        <f t="shared" ref="H58:H61" si="2">IFERROR(E58/C58*1000,"")</f>
        <v>80</v>
      </c>
      <c r="I58" s="193"/>
      <c r="J58" s="196"/>
      <c r="K58" s="193"/>
      <c r="L58" s="190">
        <f>IFERROR(VLOOKUP(B58,'Données efficacité energétique'!$A$5:$M$10,'Données efficacité energétique'!$B$3,FALSE)*(VLOOKUP(B58,'Données efficacité energétique'!$A$5:$M$17,HLOOKUP('Tableau 1 Besoins'!$Q$55,'Données efficacité energétique'!$C$2:$M$3,'Données efficacité energétique'!$Q$3,FALSE),FALSE)+VLOOKUP(B58,'Données efficacité energétique'!$A$5:$M$17,HLOOKUP('Tableau 1 Besoins'!$Q$56,'Données efficacité energétique'!$C$2:$M$3,'Données efficacité energétique'!$Q$3,FALSE),FALSE))*C58/1000,"")</f>
        <v>40.5</v>
      </c>
      <c r="M58" s="189" t="str">
        <f t="shared" ref="M58:M61" si="3">IFERROR(IF(G58/F58&gt;0.3,"Vigilance ECS ","")&amp; IF(F58&gt;L58,"faible efficacité énergétique",""), IF(F58&gt;L58,"faible efficacité énergétique",""))</f>
        <v>faible efficacité énergétique</v>
      </c>
    </row>
    <row r="59" spans="1:29" customFormat="1" ht="24.75" customHeight="1">
      <c r="A59" s="148"/>
      <c r="B59" s="148" t="s">
        <v>17</v>
      </c>
      <c r="C59" s="148">
        <v>200</v>
      </c>
      <c r="D59" s="193">
        <v>100</v>
      </c>
      <c r="E59" s="193">
        <v>90</v>
      </c>
      <c r="F59" s="193">
        <v>85</v>
      </c>
      <c r="G59" s="194">
        <v>5</v>
      </c>
      <c r="H59" s="195">
        <f t="shared" si="2"/>
        <v>450</v>
      </c>
      <c r="I59" s="193"/>
      <c r="J59" s="196"/>
      <c r="K59" s="193"/>
      <c r="L59" s="191">
        <f>IFERROR(VLOOKUP(B59,'Données efficacité energétique'!$A$5:$M$17,'Données efficacité energétique'!$B$3,FALSE)*(VLOOKUP(B59,'Données efficacité energétique'!$A$5:$M$17,HLOOKUP('Tableau 1 Besoins'!$Q$55,'Données efficacité energétique'!$C$2:$M$3,'Données efficacité energétique'!$Q$3,FALSE),FALSE)+VLOOKUP(B59,'Données efficacité energétique'!$A$5:$M$17,HLOOKUP('Tableau 1 Besoins'!$Q$56,'Données efficacité energétique'!$C$2:$M$3,'Données efficacité energétique'!$Q$3,FALSE),FALSE))*C59/1000,"")</f>
        <v>22.000000000000004</v>
      </c>
      <c r="M59" s="189" t="str">
        <f t="shared" si="3"/>
        <v>faible efficacité énergétique</v>
      </c>
    </row>
    <row r="60" spans="1:29" customFormat="1" ht="24.75" customHeight="1">
      <c r="A60" s="148"/>
      <c r="B60" s="148" t="s">
        <v>11</v>
      </c>
      <c r="C60" s="148">
        <v>300</v>
      </c>
      <c r="D60" s="193">
        <v>50</v>
      </c>
      <c r="E60" s="193">
        <v>30</v>
      </c>
      <c r="F60" s="193">
        <v>15</v>
      </c>
      <c r="G60" s="194">
        <v>15</v>
      </c>
      <c r="H60" s="195">
        <f t="shared" si="2"/>
        <v>100</v>
      </c>
      <c r="I60" s="193"/>
      <c r="J60" s="196"/>
      <c r="K60" s="193"/>
      <c r="L60" s="191">
        <f>IFERROR(VLOOKUP(B60,'Données efficacité energétique'!$A$5:$M$17,'Données efficacité energétique'!$B$3,FALSE)*(VLOOKUP(B60,'Données efficacité energétique'!$A$5:$M$17,HLOOKUP('Tableau 1 Besoins'!$Q$55,'Données efficacité energétique'!$C$2:$M$3,'Données efficacité energétique'!$Q$3,FALSE),FALSE)+VLOOKUP(B60,'Données efficacité energétique'!$A$5:$M$17,HLOOKUP('Tableau 1 Besoins'!$Q$56,'Données efficacité energétique'!$C$2:$M$3,'Données efficacité energétique'!$Q$3,FALSE),FALSE))*C60/1000,"")</f>
        <v>32.4</v>
      </c>
      <c r="M60" s="189" t="str">
        <f t="shared" si="3"/>
        <v xml:space="preserve">Vigilance ECS </v>
      </c>
    </row>
    <row r="61" spans="1:29" customFormat="1" ht="24.75" customHeight="1">
      <c r="A61" s="148"/>
      <c r="B61" s="148" t="s">
        <v>20</v>
      </c>
      <c r="C61" s="148"/>
      <c r="D61" s="193"/>
      <c r="E61" s="193"/>
      <c r="F61" s="193"/>
      <c r="G61" s="194"/>
      <c r="H61" s="195" t="str">
        <f t="shared" si="2"/>
        <v/>
      </c>
      <c r="I61" s="193"/>
      <c r="J61" s="196"/>
      <c r="K61" s="193"/>
      <c r="L61" s="191" t="str">
        <f>IFERROR(VLOOKUP(B61,'Données efficacité energétique'!$A$5:$M$17,'Données efficacité energétique'!$B$3,FALSE)*(VLOOKUP(B61,'Données efficacité energétique'!$A$5:$M$17,HLOOKUP('Tableau 1 Besoins'!$Q$55,'Données efficacité energétique'!$C$2:$M$3,'Données efficacité energétique'!$Q$3,FALSE),FALSE)+VLOOKUP(B61,'Données efficacité energétique'!$A$5:$M$17,HLOOKUP('Tableau 1 Besoins'!$Q$56,'Données efficacité energétique'!$C$2:$M$3,'Données efficacité energétique'!$Q$3,FALSE),FALSE))*C61/1000,"")</f>
        <v/>
      </c>
      <c r="M61" s="189" t="str">
        <f t="shared" si="3"/>
        <v/>
      </c>
    </row>
    <row r="62" spans="1:29" customFormat="1">
      <c r="A62" s="144" t="s">
        <v>393</v>
      </c>
      <c r="B62" s="144"/>
      <c r="C62" s="142">
        <f t="shared" ref="C62:I62" si="4">SUM(C58:C61)</f>
        <v>875</v>
      </c>
      <c r="D62" s="197">
        <f t="shared" si="4"/>
        <v>210</v>
      </c>
      <c r="E62" s="198">
        <f t="shared" si="4"/>
        <v>150</v>
      </c>
      <c r="F62" s="199">
        <f t="shared" si="4"/>
        <v>148.6</v>
      </c>
      <c r="G62" s="199">
        <f t="shared" si="4"/>
        <v>20</v>
      </c>
      <c r="H62" s="199">
        <f t="shared" si="4"/>
        <v>630</v>
      </c>
      <c r="I62" s="199">
        <f t="shared" si="4"/>
        <v>0</v>
      </c>
      <c r="J62" s="200">
        <f>SUM(J58:J59)</f>
        <v>0</v>
      </c>
      <c r="K62" s="200">
        <f>SUM(K58:K59)</f>
        <v>0</v>
      </c>
      <c r="L62" s="192">
        <f>SUM(L58:L61)</f>
        <v>94.9</v>
      </c>
      <c r="M62" s="187"/>
    </row>
    <row r="63" spans="1:29" customFormat="1">
      <c r="A63" s="147"/>
      <c r="B63" s="147"/>
      <c r="C63" s="147"/>
      <c r="D63" s="147"/>
      <c r="E63" s="147"/>
      <c r="F63" s="147"/>
      <c r="G63" s="147"/>
      <c r="H63" s="147"/>
      <c r="I63" s="147"/>
      <c r="J63" s="147"/>
      <c r="K63" s="147"/>
      <c r="L63" s="147"/>
      <c r="M63" s="147"/>
    </row>
    <row r="64" spans="1:29" customFormat="1">
      <c r="A64" s="140"/>
      <c r="B64" s="140"/>
      <c r="C64" s="141"/>
      <c r="D64" s="140"/>
      <c r="E64" s="140"/>
      <c r="F64" s="140"/>
      <c r="G64" s="140"/>
      <c r="H64" s="140"/>
      <c r="I64" s="140"/>
      <c r="J64" s="140"/>
      <c r="K64" s="140"/>
      <c r="L64" s="140"/>
      <c r="M64" s="140"/>
      <c r="N64" s="140"/>
      <c r="O64" s="140"/>
      <c r="P64" s="140"/>
      <c r="Q64" s="140"/>
      <c r="R64" s="140"/>
      <c r="S64" s="140"/>
    </row>
    <row r="65" spans="1:30" customFormat="1">
      <c r="A65" s="140"/>
      <c r="B65" s="140"/>
      <c r="C65" s="141"/>
      <c r="D65" s="140"/>
      <c r="E65" s="140"/>
      <c r="F65" s="140"/>
      <c r="G65" s="140"/>
      <c r="H65" s="140"/>
      <c r="I65" s="140"/>
      <c r="J65" s="140"/>
      <c r="K65" s="140"/>
      <c r="L65" s="140"/>
      <c r="M65" s="140"/>
      <c r="N65" s="140"/>
      <c r="O65" s="140"/>
      <c r="P65" s="140"/>
      <c r="Q65" s="140"/>
      <c r="R65" s="140"/>
      <c r="S65" s="140"/>
    </row>
    <row r="66" spans="1:30" customFormat="1">
      <c r="A66" s="140"/>
      <c r="B66" s="140"/>
      <c r="C66" s="141"/>
      <c r="D66" s="140"/>
      <c r="E66" s="140"/>
      <c r="F66" s="140"/>
      <c r="G66" s="140"/>
      <c r="H66" s="140"/>
      <c r="I66" s="140"/>
      <c r="J66" s="140"/>
      <c r="K66" s="140"/>
      <c r="L66" s="140"/>
      <c r="M66" s="140"/>
      <c r="N66" s="140"/>
      <c r="O66" s="140"/>
      <c r="P66" s="140"/>
      <c r="Q66" s="140"/>
      <c r="R66" s="140"/>
      <c r="S66" s="140"/>
    </row>
    <row r="67" spans="1:30" customFormat="1">
      <c r="A67" s="140"/>
      <c r="B67" s="140"/>
      <c r="C67" s="141"/>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customFormat="1" ht="23.1" customHeight="1">
      <c r="A68" s="140"/>
      <c r="B68" s="140"/>
      <c r="C68" s="141"/>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customFormat="1" ht="20.100000000000001" customHeight="1">
      <c r="A69" s="140"/>
      <c r="B69" s="140"/>
      <c r="C69" s="141"/>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customFormat="1">
      <c r="A70" s="140"/>
      <c r="B70" s="140"/>
      <c r="C70" s="141"/>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row>
    <row r="71" spans="1:30" customFormat="1">
      <c r="A71" s="140"/>
      <c r="B71" s="140"/>
      <c r="C71" s="141"/>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customFormat="1">
      <c r="A72" s="140"/>
      <c r="B72" s="140"/>
      <c r="C72" s="141"/>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row>
    <row r="73" spans="1:30" customFormat="1">
      <c r="A73" s="140"/>
      <c r="B73" s="140"/>
      <c r="C73" s="141"/>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row>
    <row r="74" spans="1:30" customFormat="1">
      <c r="A74" s="140"/>
      <c r="B74" s="140"/>
      <c r="C74" s="141"/>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row>
    <row r="75" spans="1:30" customForma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row>
  </sheetData>
  <mergeCells count="63">
    <mergeCell ref="B21:R21"/>
    <mergeCell ref="C19:D19"/>
    <mergeCell ref="E19:I19"/>
    <mergeCell ref="J19:L19"/>
    <mergeCell ref="M19:R19"/>
    <mergeCell ref="B20:R20"/>
    <mergeCell ref="E5:I5"/>
    <mergeCell ref="E7:I7"/>
    <mergeCell ref="E8:I8"/>
    <mergeCell ref="C5:D5"/>
    <mergeCell ref="C7:D7"/>
    <mergeCell ref="C6:D6"/>
    <mergeCell ref="E6:I6"/>
    <mergeCell ref="C8:D8"/>
    <mergeCell ref="E18:I18"/>
    <mergeCell ref="J18:L18"/>
    <mergeCell ref="J10:L10"/>
    <mergeCell ref="C9:D9"/>
    <mergeCell ref="E9:I9"/>
    <mergeCell ref="C12:D12"/>
    <mergeCell ref="E12:I12"/>
    <mergeCell ref="J12:L12"/>
    <mergeCell ref="C18:D18"/>
    <mergeCell ref="C10:D10"/>
    <mergeCell ref="C11:D11"/>
    <mergeCell ref="C13:D13"/>
    <mergeCell ref="C14:D14"/>
    <mergeCell ref="C15:D15"/>
    <mergeCell ref="C16:D16"/>
    <mergeCell ref="J9:L9"/>
    <mergeCell ref="M10:R10"/>
    <mergeCell ref="M16:R16"/>
    <mergeCell ref="M14:R14"/>
    <mergeCell ref="M15:R15"/>
    <mergeCell ref="J11:L11"/>
    <mergeCell ref="J13:L13"/>
    <mergeCell ref="J14:L14"/>
    <mergeCell ref="J15:L15"/>
    <mergeCell ref="J16:L16"/>
    <mergeCell ref="C17:D17"/>
    <mergeCell ref="E10:I10"/>
    <mergeCell ref="E11:I11"/>
    <mergeCell ref="E13:I13"/>
    <mergeCell ref="E14:I14"/>
    <mergeCell ref="E15:I15"/>
    <mergeCell ref="E16:I16"/>
    <mergeCell ref="E17:I17"/>
    <mergeCell ref="A1:E1"/>
    <mergeCell ref="J17:L17"/>
    <mergeCell ref="J6:L6"/>
    <mergeCell ref="M18:R18"/>
    <mergeCell ref="M5:R5"/>
    <mergeCell ref="M7:R7"/>
    <mergeCell ref="M8:R8"/>
    <mergeCell ref="M9:R9"/>
    <mergeCell ref="M11:R11"/>
    <mergeCell ref="M13:R13"/>
    <mergeCell ref="M17:R17"/>
    <mergeCell ref="M6:R6"/>
    <mergeCell ref="M12:R12"/>
    <mergeCell ref="J5:L5"/>
    <mergeCell ref="J7:L7"/>
    <mergeCell ref="J8:L8"/>
  </mergeCells>
  <phoneticPr fontId="8" type="noConversion"/>
  <conditionalFormatting sqref="B7:B17">
    <cfRule type="expression" dxfId="4" priority="4">
      <formula>$J$6=""</formula>
    </cfRule>
  </conditionalFormatting>
  <conditionalFormatting sqref="B19 J19:R19">
    <cfRule type="expression" dxfId="3" priority="1">
      <formula>OR($J$6="",$J$6="Existant")</formula>
    </cfRule>
  </conditionalFormatting>
  <conditionalFormatting sqref="C7:I18 B18 J18:R18">
    <cfRule type="expression" dxfId="2" priority="3">
      <formula>OR($J$6="",$J$6="Neuf")</formula>
    </cfRule>
  </conditionalFormatting>
  <conditionalFormatting sqref="F58:F62">
    <cfRule type="expression" dxfId="1" priority="13">
      <formula>F58&gt;L58</formula>
    </cfRule>
  </conditionalFormatting>
  <conditionalFormatting sqref="J7:R17">
    <cfRule type="expression" dxfId="0" priority="2">
      <formula>$J$6=""</formula>
    </cfRule>
  </conditionalFormatting>
  <dataValidations count="2">
    <dataValidation type="list" allowBlank="1" showInputMessage="1" showErrorMessage="1" sqref="E7:E10" xr:uid="{00000000-0002-0000-0200-000001000000}">
      <formula1>Liste_Besoins</formula1>
    </dataValidation>
    <dataValidation type="list" allowBlank="1" showInputMessage="1" showErrorMessage="1" sqref="J6:L6" xr:uid="{01F7BABC-5C71-47A6-8A1F-5568BC6878BA}">
      <formula1>"Neuf,Existant"</formula1>
    </dataValidation>
  </dataValidations>
  <pageMargins left="0.7" right="0.7" top="0.75" bottom="0.75" header="0.3" footer="0.3"/>
  <pageSetup paperSize="9" orientation="portrait" r:id="rId1"/>
  <ignoredErrors>
    <ignoredError sqref="L62:M62 M58:M61"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FA5895C-D0BC-4467-9F4E-8BC240A0039E}">
          <x14:formula1>
            <xm:f>'Données efficacité energétique'!$AA$3:$AA$8</xm:f>
          </x14:formula1>
          <xm:sqref>B58:B61</xm:sqref>
        </x14:dataValidation>
        <x14:dataValidation type="list" allowBlank="1" showInputMessage="1" showErrorMessage="1" xr:uid="{47551FDE-D5F9-4C14-AA50-3A512E086EED}">
          <x14:formula1>
            <xm:f>'Données efficacité energétique'!$Z$3:$Z$5</xm:f>
          </x14:formula1>
          <xm:sqref>Q56</xm:sqref>
        </x14:dataValidation>
        <x14:dataValidation type="list" allowBlank="1" showInputMessage="1" showErrorMessage="1" xr:uid="{331BC0F0-A682-4742-8E6C-3568C490B813}">
          <x14:formula1>
            <xm:f>'Annexe Zones climatiques'!$B$3:$B$99</xm:f>
          </x14:formula1>
          <xm:sqref>Q54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theme="5" tint="-0.249977111117893"/>
  </sheetPr>
  <dimension ref="A1:S34"/>
  <sheetViews>
    <sheetView zoomScale="115" zoomScaleNormal="115" workbookViewId="0">
      <selection activeCell="E25" sqref="E25"/>
    </sheetView>
  </sheetViews>
  <sheetFormatPr baseColWidth="10" defaultColWidth="11.42578125" defaultRowHeight="15"/>
  <cols>
    <col min="1" max="1" width="3.7109375" style="7" customWidth="1"/>
    <col min="2" max="2" width="11.42578125" style="7"/>
    <col min="3" max="9" width="8.7109375" style="7" customWidth="1"/>
    <col min="10" max="12" width="13.42578125" style="7" customWidth="1"/>
    <col min="13" max="17" width="9.7109375" style="7" customWidth="1"/>
    <col min="18" max="16384" width="11.42578125" style="7"/>
  </cols>
  <sheetData>
    <row r="1" spans="1:19" ht="18.75" customHeight="1">
      <c r="A1" s="484" t="s">
        <v>323</v>
      </c>
      <c r="B1" s="485"/>
      <c r="C1" s="485"/>
      <c r="D1" s="485"/>
      <c r="E1" s="485"/>
      <c r="F1" s="485"/>
      <c r="G1" s="485"/>
      <c r="H1" s="485"/>
      <c r="I1" s="485"/>
      <c r="J1" s="485"/>
      <c r="K1" s="485"/>
      <c r="L1" s="485"/>
      <c r="M1" s="485"/>
      <c r="N1" s="485"/>
      <c r="O1" s="485"/>
      <c r="P1" s="485"/>
      <c r="Q1" s="485"/>
      <c r="R1" s="486"/>
    </row>
    <row r="2" spans="1:19" ht="15.75">
      <c r="A2" s="21" t="s">
        <v>394</v>
      </c>
      <c r="B2" s="22"/>
      <c r="C2" s="22"/>
      <c r="D2" s="22"/>
      <c r="E2" s="22"/>
      <c r="F2" s="22"/>
      <c r="G2" s="22"/>
      <c r="H2" s="22"/>
      <c r="I2" s="22"/>
      <c r="J2" s="22"/>
      <c r="K2" s="22"/>
      <c r="L2" s="22"/>
      <c r="M2" s="22"/>
      <c r="N2" s="22"/>
      <c r="O2" s="22"/>
      <c r="P2" s="22"/>
      <c r="Q2" s="22"/>
      <c r="R2" s="22"/>
      <c r="S2" s="22"/>
    </row>
    <row r="3" spans="1:19">
      <c r="A3" s="23" t="s">
        <v>395</v>
      </c>
      <c r="B3" s="22"/>
      <c r="C3" s="22"/>
      <c r="D3" s="22"/>
      <c r="E3" s="22"/>
      <c r="F3" s="22"/>
      <c r="G3" s="22"/>
      <c r="H3" s="22"/>
      <c r="I3" s="22"/>
      <c r="J3" s="22"/>
      <c r="K3" s="22"/>
      <c r="L3" s="22"/>
      <c r="M3" s="22"/>
      <c r="N3" s="22"/>
      <c r="O3" s="22"/>
      <c r="P3" s="22"/>
      <c r="Q3" s="22"/>
      <c r="R3" s="22"/>
      <c r="S3" s="22"/>
    </row>
    <row r="4" spans="1:19" ht="15.75" thickBot="1">
      <c r="A4" s="22"/>
      <c r="B4" s="22"/>
      <c r="C4" s="52"/>
      <c r="D4" s="22"/>
      <c r="E4" s="22"/>
      <c r="F4" s="22"/>
      <c r="G4" s="22"/>
      <c r="H4" s="22"/>
      <c r="I4" s="22"/>
      <c r="J4" s="22"/>
      <c r="K4" s="22"/>
      <c r="L4" s="22"/>
      <c r="M4" s="22"/>
      <c r="N4" s="22"/>
      <c r="O4" s="22"/>
      <c r="P4" s="22"/>
      <c r="Q4" s="22"/>
      <c r="R4" s="22"/>
      <c r="S4" s="22"/>
    </row>
    <row r="5" spans="1:19" ht="79.5" customHeight="1" thickBot="1">
      <c r="A5" s="22"/>
      <c r="B5" s="24"/>
      <c r="C5" s="441" t="s">
        <v>396</v>
      </c>
      <c r="D5" s="529"/>
      <c r="E5" s="529"/>
      <c r="F5" s="529"/>
      <c r="G5" s="529"/>
      <c r="H5" s="529"/>
      <c r="I5" s="529"/>
      <c r="J5" s="529" t="s">
        <v>397</v>
      </c>
      <c r="K5" s="529"/>
      <c r="L5" s="529"/>
      <c r="M5" s="500" t="s">
        <v>398</v>
      </c>
      <c r="N5" s="440"/>
      <c r="O5" s="440"/>
      <c r="P5" s="440"/>
      <c r="Q5" s="440"/>
      <c r="R5" s="501"/>
      <c r="S5" s="22"/>
    </row>
    <row r="6" spans="1:19" ht="23.25" customHeight="1">
      <c r="A6" s="22"/>
      <c r="B6" s="534" t="s">
        <v>399</v>
      </c>
      <c r="C6" s="532" t="s">
        <v>400</v>
      </c>
      <c r="D6" s="532"/>
      <c r="E6" s="532"/>
      <c r="F6" s="532"/>
      <c r="G6" s="532"/>
      <c r="H6" s="532"/>
      <c r="I6" s="532"/>
      <c r="J6" s="530"/>
      <c r="K6" s="530"/>
      <c r="L6" s="530"/>
      <c r="M6" s="495" t="s">
        <v>401</v>
      </c>
      <c r="N6" s="495"/>
      <c r="O6" s="495"/>
      <c r="P6" s="495"/>
      <c r="Q6" s="495"/>
      <c r="R6" s="496"/>
      <c r="S6" s="22"/>
    </row>
    <row r="7" spans="1:19">
      <c r="A7" s="22"/>
      <c r="B7" s="535"/>
      <c r="C7" s="498" t="s">
        <v>402</v>
      </c>
      <c r="D7" s="498"/>
      <c r="E7" s="498"/>
      <c r="F7" s="498"/>
      <c r="G7" s="498"/>
      <c r="H7" s="498"/>
      <c r="I7" s="498"/>
      <c r="J7" s="526"/>
      <c r="K7" s="526"/>
      <c r="L7" s="526"/>
      <c r="M7" s="490" t="s">
        <v>401</v>
      </c>
      <c r="N7" s="490"/>
      <c r="O7" s="490"/>
      <c r="P7" s="490"/>
      <c r="Q7" s="490"/>
      <c r="R7" s="491"/>
      <c r="S7" s="22"/>
    </row>
    <row r="8" spans="1:19">
      <c r="A8" s="22"/>
      <c r="B8" s="535"/>
      <c r="C8" s="498" t="s">
        <v>403</v>
      </c>
      <c r="D8" s="498"/>
      <c r="E8" s="498"/>
      <c r="F8" s="498"/>
      <c r="G8" s="498"/>
      <c r="H8" s="498"/>
      <c r="I8" s="498"/>
      <c r="J8" s="531">
        <v>20</v>
      </c>
      <c r="K8" s="531"/>
      <c r="L8" s="531"/>
      <c r="M8" s="490"/>
      <c r="N8" s="490"/>
      <c r="O8" s="490"/>
      <c r="P8" s="490"/>
      <c r="Q8" s="490"/>
      <c r="R8" s="491"/>
      <c r="S8" s="22"/>
    </row>
    <row r="9" spans="1:19">
      <c r="A9" s="22"/>
      <c r="B9" s="535"/>
      <c r="C9" s="498" t="s">
        <v>404</v>
      </c>
      <c r="D9" s="498"/>
      <c r="E9" s="498"/>
      <c r="F9" s="498"/>
      <c r="G9" s="498"/>
      <c r="H9" s="498"/>
      <c r="I9" s="498"/>
      <c r="J9" s="531"/>
      <c r="K9" s="531"/>
      <c r="L9" s="531"/>
      <c r="M9" s="490"/>
      <c r="N9" s="490"/>
      <c r="O9" s="490"/>
      <c r="P9" s="490"/>
      <c r="Q9" s="490"/>
      <c r="R9" s="491"/>
      <c r="S9" s="22"/>
    </row>
    <row r="10" spans="1:19">
      <c r="A10" s="22"/>
      <c r="B10" s="535"/>
      <c r="C10" s="498" t="s">
        <v>405</v>
      </c>
      <c r="D10" s="498"/>
      <c r="E10" s="498"/>
      <c r="F10" s="498"/>
      <c r="G10" s="498"/>
      <c r="H10" s="498"/>
      <c r="I10" s="498"/>
      <c r="J10" s="526"/>
      <c r="K10" s="526"/>
      <c r="L10" s="526"/>
      <c r="M10" s="490"/>
      <c r="N10" s="490"/>
      <c r="O10" s="490"/>
      <c r="P10" s="490"/>
      <c r="Q10" s="490"/>
      <c r="R10" s="491"/>
      <c r="S10" s="22"/>
    </row>
    <row r="11" spans="1:19">
      <c r="A11" s="22"/>
      <c r="B11" s="535"/>
      <c r="C11" s="498" t="s">
        <v>406</v>
      </c>
      <c r="D11" s="498"/>
      <c r="E11" s="498"/>
      <c r="F11" s="498"/>
      <c r="G11" s="498"/>
      <c r="H11" s="498"/>
      <c r="I11" s="498"/>
      <c r="J11" s="527"/>
      <c r="K11" s="527"/>
      <c r="L11" s="527"/>
      <c r="M11" s="490" t="s">
        <v>407</v>
      </c>
      <c r="N11" s="490"/>
      <c r="O11" s="490"/>
      <c r="P11" s="490"/>
      <c r="Q11" s="490"/>
      <c r="R11" s="491"/>
      <c r="S11" s="22"/>
    </row>
    <row r="12" spans="1:19">
      <c r="A12" s="22"/>
      <c r="B12" s="535"/>
      <c r="C12" s="498" t="s">
        <v>408</v>
      </c>
      <c r="D12" s="498"/>
      <c r="E12" s="498"/>
      <c r="F12" s="498"/>
      <c r="G12" s="498"/>
      <c r="H12" s="498"/>
      <c r="I12" s="498"/>
      <c r="J12" s="527"/>
      <c r="K12" s="527"/>
      <c r="L12" s="527"/>
      <c r="M12" s="490"/>
      <c r="N12" s="490"/>
      <c r="O12" s="490"/>
      <c r="P12" s="490"/>
      <c r="Q12" s="490"/>
      <c r="R12" s="491"/>
      <c r="S12" s="22"/>
    </row>
    <row r="13" spans="1:19">
      <c r="A13" s="22"/>
      <c r="B13" s="535"/>
      <c r="C13" s="498" t="s">
        <v>409</v>
      </c>
      <c r="D13" s="498"/>
      <c r="E13" s="498"/>
      <c r="F13" s="498"/>
      <c r="G13" s="498"/>
      <c r="H13" s="498"/>
      <c r="I13" s="498"/>
      <c r="J13" s="528"/>
      <c r="K13" s="528"/>
      <c r="L13" s="528"/>
      <c r="M13" s="490"/>
      <c r="N13" s="490"/>
      <c r="O13" s="490"/>
      <c r="P13" s="490"/>
      <c r="Q13" s="490"/>
      <c r="R13" s="491"/>
      <c r="S13" s="22"/>
    </row>
    <row r="14" spans="1:19">
      <c r="A14" s="22"/>
      <c r="B14" s="535"/>
      <c r="C14" s="498" t="s">
        <v>410</v>
      </c>
      <c r="D14" s="498"/>
      <c r="E14" s="498"/>
      <c r="F14" s="498"/>
      <c r="G14" s="498"/>
      <c r="H14" s="498"/>
      <c r="I14" s="498"/>
      <c r="J14" s="526"/>
      <c r="K14" s="526"/>
      <c r="L14" s="526"/>
      <c r="M14" s="490"/>
      <c r="N14" s="490"/>
      <c r="O14" s="490"/>
      <c r="P14" s="490"/>
      <c r="Q14" s="490"/>
      <c r="R14" s="491"/>
      <c r="S14" s="22"/>
    </row>
    <row r="15" spans="1:19" ht="19.5" customHeight="1">
      <c r="A15" s="22"/>
      <c r="B15" s="535"/>
      <c r="C15" s="498" t="s">
        <v>411</v>
      </c>
      <c r="D15" s="498"/>
      <c r="E15" s="498"/>
      <c r="F15" s="498"/>
      <c r="G15" s="498"/>
      <c r="H15" s="498"/>
      <c r="I15" s="498"/>
      <c r="J15" s="525"/>
      <c r="K15" s="525"/>
      <c r="L15" s="525"/>
      <c r="M15" s="490"/>
      <c r="N15" s="490"/>
      <c r="O15" s="490"/>
      <c r="P15" s="490"/>
      <c r="Q15" s="490"/>
      <c r="R15" s="491"/>
      <c r="S15" s="22"/>
    </row>
    <row r="16" spans="1:19" ht="27.75" customHeight="1" thickBot="1">
      <c r="A16" s="22"/>
      <c r="B16" s="535"/>
      <c r="C16" s="499" t="s">
        <v>412</v>
      </c>
      <c r="D16" s="499"/>
      <c r="E16" s="499"/>
      <c r="F16" s="499"/>
      <c r="G16" s="499"/>
      <c r="H16" s="499"/>
      <c r="I16" s="499"/>
      <c r="J16" s="523"/>
      <c r="K16" s="523"/>
      <c r="L16" s="523"/>
      <c r="M16" s="492"/>
      <c r="N16" s="492"/>
      <c r="O16" s="492"/>
      <c r="P16" s="492"/>
      <c r="Q16" s="492"/>
      <c r="R16" s="493"/>
      <c r="S16" s="22"/>
    </row>
    <row r="17" spans="1:19">
      <c r="A17" s="22"/>
      <c r="B17" s="535"/>
      <c r="C17" s="533" t="s">
        <v>413</v>
      </c>
      <c r="D17" s="533"/>
      <c r="E17" s="533"/>
      <c r="F17" s="533"/>
      <c r="G17" s="533"/>
      <c r="H17" s="533"/>
      <c r="I17" s="533"/>
      <c r="J17" s="524"/>
      <c r="K17" s="524"/>
      <c r="L17" s="524"/>
      <c r="M17" s="495"/>
      <c r="N17" s="495"/>
      <c r="O17" s="495"/>
      <c r="P17" s="495"/>
      <c r="Q17" s="495"/>
      <c r="R17" s="496"/>
      <c r="S17" s="22"/>
    </row>
    <row r="18" spans="1:19">
      <c r="A18" s="22"/>
      <c r="B18" s="535"/>
      <c r="C18" s="522" t="s">
        <v>414</v>
      </c>
      <c r="D18" s="522"/>
      <c r="E18" s="522"/>
      <c r="F18" s="522"/>
      <c r="G18" s="522"/>
      <c r="H18" s="522"/>
      <c r="I18" s="522"/>
      <c r="J18" s="507"/>
      <c r="K18" s="507"/>
      <c r="L18" s="507"/>
      <c r="M18" s="490"/>
      <c r="N18" s="490"/>
      <c r="O18" s="490"/>
      <c r="P18" s="490"/>
      <c r="Q18" s="490"/>
      <c r="R18" s="491"/>
      <c r="S18" s="22"/>
    </row>
    <row r="19" spans="1:19">
      <c r="A19" s="22"/>
      <c r="B19" s="535"/>
      <c r="C19" s="522" t="s">
        <v>415</v>
      </c>
      <c r="D19" s="522"/>
      <c r="E19" s="522"/>
      <c r="F19" s="522"/>
      <c r="G19" s="522"/>
      <c r="H19" s="522"/>
      <c r="I19" s="522"/>
      <c r="J19" s="507"/>
      <c r="K19" s="507"/>
      <c r="L19" s="507"/>
      <c r="M19" s="490"/>
      <c r="N19" s="490"/>
      <c r="O19" s="490"/>
      <c r="P19" s="490"/>
      <c r="Q19" s="490"/>
      <c r="R19" s="491"/>
      <c r="S19" s="22"/>
    </row>
    <row r="20" spans="1:19" ht="15.75" customHeight="1">
      <c r="A20" s="22"/>
      <c r="B20" s="535"/>
      <c r="C20" s="497" t="s">
        <v>416</v>
      </c>
      <c r="D20" s="497"/>
      <c r="E20" s="497"/>
      <c r="F20" s="497"/>
      <c r="G20" s="497"/>
      <c r="H20" s="497"/>
      <c r="I20" s="497"/>
      <c r="J20" s="507"/>
      <c r="K20" s="507"/>
      <c r="L20" s="507"/>
      <c r="M20" s="490" t="s">
        <v>86</v>
      </c>
      <c r="N20" s="490"/>
      <c r="O20" s="490"/>
      <c r="P20" s="490"/>
      <c r="Q20" s="490"/>
      <c r="R20" s="491"/>
      <c r="S20" s="22"/>
    </row>
    <row r="21" spans="1:19" ht="15.75" customHeight="1">
      <c r="A21" s="22"/>
      <c r="B21" s="535"/>
      <c r="C21" s="498" t="s">
        <v>417</v>
      </c>
      <c r="D21" s="498"/>
      <c r="E21" s="498"/>
      <c r="F21" s="498"/>
      <c r="G21" s="498"/>
      <c r="H21" s="498"/>
      <c r="I21" s="498"/>
      <c r="J21" s="507"/>
      <c r="K21" s="507"/>
      <c r="L21" s="507"/>
      <c r="M21" s="490" t="s">
        <v>418</v>
      </c>
      <c r="N21" s="490"/>
      <c r="O21" s="490"/>
      <c r="P21" s="490"/>
      <c r="Q21" s="490"/>
      <c r="R21" s="491"/>
      <c r="S21" s="22"/>
    </row>
    <row r="22" spans="1:19" ht="26.25" customHeight="1" thickBot="1">
      <c r="A22" s="22"/>
      <c r="B22" s="536"/>
      <c r="C22" s="508" t="s">
        <v>419</v>
      </c>
      <c r="D22" s="508"/>
      <c r="E22" s="508"/>
      <c r="F22" s="508"/>
      <c r="G22" s="508"/>
      <c r="H22" s="508"/>
      <c r="I22" s="508"/>
      <c r="J22" s="521">
        <f>IFERROR(J20/J8*1000,"Renseigner les cellules ''Surface d'entrée nette des capteurs'' et ''Production solaire utile prévisionnelle''")</f>
        <v>0</v>
      </c>
      <c r="K22" s="521"/>
      <c r="L22" s="521"/>
      <c r="M22" s="505"/>
      <c r="N22" s="505"/>
      <c r="O22" s="505"/>
      <c r="P22" s="505"/>
      <c r="Q22" s="505"/>
      <c r="R22" s="506"/>
      <c r="S22" s="22"/>
    </row>
    <row r="23" spans="1:19" ht="28.5" customHeight="1">
      <c r="A23" s="22"/>
      <c r="B23" s="494" t="s">
        <v>420</v>
      </c>
      <c r="C23" s="494"/>
      <c r="D23" s="494"/>
      <c r="E23" s="494"/>
      <c r="F23" s="494"/>
      <c r="G23" s="494"/>
      <c r="H23" s="494"/>
      <c r="I23" s="494"/>
      <c r="J23" s="494"/>
      <c r="K23" s="494"/>
      <c r="L23" s="494"/>
      <c r="M23" s="104"/>
      <c r="N23" s="104"/>
      <c r="O23" s="104"/>
      <c r="P23" s="104"/>
      <c r="Q23" s="104"/>
      <c r="R23" s="104"/>
      <c r="S23" s="22"/>
    </row>
    <row r="24" spans="1:19" ht="17.100000000000001" customHeight="1">
      <c r="C24" s="8"/>
    </row>
    <row r="25" spans="1:19">
      <c r="C25" s="8"/>
    </row>
    <row r="26" spans="1:19">
      <c r="B26" s="30" t="s">
        <v>357</v>
      </c>
    </row>
    <row r="27" spans="1:19" s="13" customFormat="1" ht="15.75" thickBot="1"/>
    <row r="28" spans="1:19" s="13" customFormat="1" ht="15.75" thickBot="1">
      <c r="E28" s="53"/>
      <c r="F28" s="59" t="s">
        <v>358</v>
      </c>
      <c r="G28" s="60" t="s">
        <v>359</v>
      </c>
      <c r="H28" s="60" t="s">
        <v>360</v>
      </c>
      <c r="I28" s="60" t="s">
        <v>361</v>
      </c>
      <c r="J28" s="60" t="s">
        <v>362</v>
      </c>
      <c r="K28" s="60" t="s">
        <v>363</v>
      </c>
      <c r="L28" s="60" t="s">
        <v>364</v>
      </c>
      <c r="M28" s="60" t="s">
        <v>365</v>
      </c>
      <c r="N28" s="60" t="s">
        <v>366</v>
      </c>
      <c r="O28" s="60" t="s">
        <v>367</v>
      </c>
      <c r="P28" s="60" t="s">
        <v>368</v>
      </c>
      <c r="Q28" s="61" t="s">
        <v>369</v>
      </c>
      <c r="R28" s="62" t="s">
        <v>306</v>
      </c>
    </row>
    <row r="29" spans="1:19" s="13" customFormat="1">
      <c r="B29" s="509" t="s">
        <v>421</v>
      </c>
      <c r="C29" s="510"/>
      <c r="D29" s="510"/>
      <c r="E29" s="511"/>
      <c r="F29" s="63">
        <f>F32-F31-F30</f>
        <v>4.6099999999999994</v>
      </c>
      <c r="G29" s="64">
        <f t="shared" ref="G29:Q29" si="0">G32-G31-G30</f>
        <v>7.89</v>
      </c>
      <c r="H29" s="64">
        <f t="shared" si="0"/>
        <v>13.549999999999999</v>
      </c>
      <c r="I29" s="64">
        <f t="shared" si="0"/>
        <v>11.23</v>
      </c>
      <c r="J29" s="64">
        <f t="shared" si="0"/>
        <v>7.9699999999999971</v>
      </c>
      <c r="K29" s="64">
        <f t="shared" si="0"/>
        <v>6.76</v>
      </c>
      <c r="L29" s="64">
        <f t="shared" si="0"/>
        <v>6.8900000000000006</v>
      </c>
      <c r="M29" s="64">
        <f t="shared" si="0"/>
        <v>6.26</v>
      </c>
      <c r="N29" s="64">
        <f t="shared" si="0"/>
        <v>7.3800000000000008</v>
      </c>
      <c r="O29" s="64">
        <f t="shared" si="0"/>
        <v>11.15</v>
      </c>
      <c r="P29" s="64">
        <f t="shared" si="0"/>
        <v>5.45</v>
      </c>
      <c r="Q29" s="65">
        <f t="shared" si="0"/>
        <v>3.42</v>
      </c>
      <c r="R29" s="66">
        <f>SUM(F29:Q29)</f>
        <v>92.56</v>
      </c>
    </row>
    <row r="30" spans="1:19" s="13" customFormat="1" ht="15.75" thickBot="1">
      <c r="B30" s="512" t="s">
        <v>422</v>
      </c>
      <c r="C30" s="513"/>
      <c r="D30" s="513"/>
      <c r="E30" s="514"/>
      <c r="F30" s="71">
        <f>IF(F32-F33-F31&lt;0,0,F32-F33-F31)</f>
        <v>0</v>
      </c>
      <c r="G30" s="72">
        <f t="shared" ref="G30:Q30" si="1">IF(G32-G33-G31&lt;0,0,G32-G33-G31)</f>
        <v>0</v>
      </c>
      <c r="H30" s="72">
        <f t="shared" si="1"/>
        <v>0</v>
      </c>
      <c r="I30" s="72">
        <f t="shared" si="1"/>
        <v>5.5399999999999991</v>
      </c>
      <c r="J30" s="72">
        <f t="shared" si="1"/>
        <v>12.450000000000001</v>
      </c>
      <c r="K30" s="72">
        <f t="shared" si="1"/>
        <v>13.840000000000002</v>
      </c>
      <c r="L30" s="72">
        <f t="shared" si="1"/>
        <v>15.620000000000001</v>
      </c>
      <c r="M30" s="72">
        <f t="shared" si="1"/>
        <v>15.06</v>
      </c>
      <c r="N30" s="72">
        <f t="shared" si="1"/>
        <v>9.1800000000000015</v>
      </c>
      <c r="O30" s="72">
        <f t="shared" si="1"/>
        <v>0.61999999999999922</v>
      </c>
      <c r="P30" s="72">
        <f t="shared" si="1"/>
        <v>0</v>
      </c>
      <c r="Q30" s="73">
        <f t="shared" si="1"/>
        <v>0</v>
      </c>
      <c r="R30" s="74"/>
    </row>
    <row r="31" spans="1:19" s="13" customFormat="1" ht="28.5" customHeight="1">
      <c r="B31" s="515" t="s">
        <v>423</v>
      </c>
      <c r="C31" s="516"/>
      <c r="D31" s="516"/>
      <c r="E31" s="517"/>
      <c r="F31" s="79">
        <v>2.68</v>
      </c>
      <c r="G31" s="80">
        <v>2.38</v>
      </c>
      <c r="H31" s="80">
        <v>2.4700000000000002</v>
      </c>
      <c r="I31" s="80">
        <v>1.91</v>
      </c>
      <c r="J31" s="80">
        <v>1.44</v>
      </c>
      <c r="K31" s="80">
        <v>1.25</v>
      </c>
      <c r="L31" s="80">
        <v>1.36</v>
      </c>
      <c r="M31" s="80">
        <v>1.19</v>
      </c>
      <c r="N31" s="80">
        <v>1.67</v>
      </c>
      <c r="O31" s="80">
        <v>1.92</v>
      </c>
      <c r="P31" s="80">
        <v>2.34</v>
      </c>
      <c r="Q31" s="81">
        <v>2.58</v>
      </c>
      <c r="R31" s="82">
        <f>SUM(F31:Q31)</f>
        <v>23.190000000000005</v>
      </c>
    </row>
    <row r="32" spans="1:19" s="13" customFormat="1" ht="15.75" thickBot="1">
      <c r="B32" s="518" t="s">
        <v>424</v>
      </c>
      <c r="C32" s="519"/>
      <c r="D32" s="519"/>
      <c r="E32" s="520"/>
      <c r="F32" s="83">
        <v>7.29</v>
      </c>
      <c r="G32" s="84">
        <v>10.27</v>
      </c>
      <c r="H32" s="84">
        <v>16.02</v>
      </c>
      <c r="I32" s="84">
        <v>18.68</v>
      </c>
      <c r="J32" s="84">
        <v>21.86</v>
      </c>
      <c r="K32" s="84">
        <v>21.85</v>
      </c>
      <c r="L32" s="84">
        <v>23.87</v>
      </c>
      <c r="M32" s="84">
        <v>22.51</v>
      </c>
      <c r="N32" s="84">
        <v>18.23</v>
      </c>
      <c r="O32" s="84">
        <v>13.69</v>
      </c>
      <c r="P32" s="84">
        <v>7.79</v>
      </c>
      <c r="Q32" s="85">
        <v>6</v>
      </c>
      <c r="R32" s="86">
        <f>SUM(F32:Q32)</f>
        <v>188.05999999999997</v>
      </c>
    </row>
    <row r="33" spans="2:19" s="13" customFormat="1" ht="15.75" thickBot="1">
      <c r="B33" s="487" t="s">
        <v>425</v>
      </c>
      <c r="C33" s="488"/>
      <c r="D33" s="488"/>
      <c r="E33" s="489"/>
      <c r="F33" s="75">
        <f>'Tableau 1 Besoins'!C30</f>
        <v>29.55</v>
      </c>
      <c r="G33" s="76">
        <f>'Tableau 1 Besoins'!D30</f>
        <v>21.24</v>
      </c>
      <c r="H33" s="76">
        <f>'Tableau 1 Besoins'!E30</f>
        <v>14.85</v>
      </c>
      <c r="I33" s="76">
        <f>'Tableau 1 Besoins'!F30</f>
        <v>11.23</v>
      </c>
      <c r="J33" s="76">
        <f>'Tableau 1 Besoins'!G30</f>
        <v>7.9699999999999989</v>
      </c>
      <c r="K33" s="76">
        <f>'Tableau 1 Besoins'!H30</f>
        <v>6.76</v>
      </c>
      <c r="L33" s="76">
        <f>'Tableau 1 Besoins'!I30</f>
        <v>6.8900000000000006</v>
      </c>
      <c r="M33" s="76">
        <f>'Tableau 1 Besoins'!J30</f>
        <v>6.26</v>
      </c>
      <c r="N33" s="76">
        <f>'Tableau 1 Besoins'!K30</f>
        <v>7.38</v>
      </c>
      <c r="O33" s="76">
        <f>'Tableau 1 Besoins'!L30</f>
        <v>11.15</v>
      </c>
      <c r="P33" s="76">
        <f>'Tableau 1 Besoins'!M30</f>
        <v>20.74</v>
      </c>
      <c r="Q33" s="77">
        <f>'Tableau 1 Besoins'!N30</f>
        <v>28.9</v>
      </c>
      <c r="R33" s="78">
        <f>SUM(F33:Q33)</f>
        <v>172.92000000000002</v>
      </c>
    </row>
    <row r="34" spans="2:19" s="13" customFormat="1" ht="33" customHeight="1" thickTop="1" thickBot="1">
      <c r="B34" s="502" t="s">
        <v>426</v>
      </c>
      <c r="C34" s="503"/>
      <c r="D34" s="503"/>
      <c r="E34" s="504"/>
      <c r="F34" s="67">
        <f t="shared" ref="F34:Q34" si="2">MIN(F32,F33)</f>
        <v>7.29</v>
      </c>
      <c r="G34" s="68">
        <f t="shared" si="2"/>
        <v>10.27</v>
      </c>
      <c r="H34" s="68">
        <f t="shared" si="2"/>
        <v>14.85</v>
      </c>
      <c r="I34" s="68">
        <f t="shared" si="2"/>
        <v>11.23</v>
      </c>
      <c r="J34" s="68">
        <f t="shared" si="2"/>
        <v>7.9699999999999989</v>
      </c>
      <c r="K34" s="68">
        <f t="shared" si="2"/>
        <v>6.76</v>
      </c>
      <c r="L34" s="68">
        <f t="shared" si="2"/>
        <v>6.8900000000000006</v>
      </c>
      <c r="M34" s="68">
        <f t="shared" si="2"/>
        <v>6.26</v>
      </c>
      <c r="N34" s="68">
        <f t="shared" si="2"/>
        <v>7.38</v>
      </c>
      <c r="O34" s="68">
        <f t="shared" si="2"/>
        <v>11.15</v>
      </c>
      <c r="P34" s="68">
        <f t="shared" si="2"/>
        <v>7.79</v>
      </c>
      <c r="Q34" s="69">
        <f t="shared" si="2"/>
        <v>6</v>
      </c>
      <c r="R34" s="70">
        <f>SUM(F34:Q34)</f>
        <v>103.84</v>
      </c>
      <c r="S34" s="58">
        <f>R34/R33</f>
        <v>0.60050890585241723</v>
      </c>
    </row>
  </sheetData>
  <mergeCells count="63">
    <mergeCell ref="C10:I10"/>
    <mergeCell ref="C17:I17"/>
    <mergeCell ref="C18:I18"/>
    <mergeCell ref="B6:B22"/>
    <mergeCell ref="C11:I11"/>
    <mergeCell ref="C12:I12"/>
    <mergeCell ref="C13:I13"/>
    <mergeCell ref="C14:I14"/>
    <mergeCell ref="C15:I15"/>
    <mergeCell ref="C5:I5"/>
    <mergeCell ref="C6:I6"/>
    <mergeCell ref="C7:I7"/>
    <mergeCell ref="C8:I8"/>
    <mergeCell ref="C9:I9"/>
    <mergeCell ref="J5:L5"/>
    <mergeCell ref="J6:L6"/>
    <mergeCell ref="J7:L7"/>
    <mergeCell ref="J8:L8"/>
    <mergeCell ref="J9:L9"/>
    <mergeCell ref="J10:L10"/>
    <mergeCell ref="J11:L11"/>
    <mergeCell ref="J12:L12"/>
    <mergeCell ref="J13:L13"/>
    <mergeCell ref="J14:L14"/>
    <mergeCell ref="M11:R11"/>
    <mergeCell ref="J16:L16"/>
    <mergeCell ref="J17:L17"/>
    <mergeCell ref="J18:L18"/>
    <mergeCell ref="M12:R12"/>
    <mergeCell ref="M13:R13"/>
    <mergeCell ref="J15:L15"/>
    <mergeCell ref="B34:E34"/>
    <mergeCell ref="M22:R22"/>
    <mergeCell ref="M18:R18"/>
    <mergeCell ref="M19:R19"/>
    <mergeCell ref="M20:R20"/>
    <mergeCell ref="M21:R21"/>
    <mergeCell ref="J19:L19"/>
    <mergeCell ref="C22:I22"/>
    <mergeCell ref="B29:E29"/>
    <mergeCell ref="B30:E30"/>
    <mergeCell ref="B31:E31"/>
    <mergeCell ref="B32:E32"/>
    <mergeCell ref="J20:L20"/>
    <mergeCell ref="J21:L21"/>
    <mergeCell ref="J22:L22"/>
    <mergeCell ref="C19:I19"/>
    <mergeCell ref="A1:R1"/>
    <mergeCell ref="B33:E33"/>
    <mergeCell ref="M14:R14"/>
    <mergeCell ref="M15:R15"/>
    <mergeCell ref="M16:R16"/>
    <mergeCell ref="B23:L23"/>
    <mergeCell ref="M17:R17"/>
    <mergeCell ref="C20:I20"/>
    <mergeCell ref="C21:I21"/>
    <mergeCell ref="C16:I16"/>
    <mergeCell ref="M5:R5"/>
    <mergeCell ref="M6:R6"/>
    <mergeCell ref="M7:R7"/>
    <mergeCell ref="M8:R8"/>
    <mergeCell ref="M9:R9"/>
    <mergeCell ref="M10:R10"/>
  </mergeCells>
  <phoneticPr fontId="8" type="noConversion"/>
  <dataValidations count="1">
    <dataValidation type="list" allowBlank="1" showInputMessage="1" showErrorMessage="1" sqref="J14" xr:uid="{00000000-0002-0000-0300-000000000000}">
      <formula1>"OUI,NON"</formula1>
    </dataValidation>
  </dataValidations>
  <pageMargins left="0.78740157499999996" right="0.78740157499999996" top="0.984251969" bottom="0.984251969" header="0.4921259845" footer="0.4921259845"/>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Paramètres!$C$4:$C$9</xm:f>
          </x14:formula1>
          <xm:sqref>J10</xm:sqref>
        </x14:dataValidation>
        <x14:dataValidation type="list" allowBlank="1" showInputMessage="1" showErrorMessage="1" xr:uid="{00000000-0002-0000-0300-000003000000}">
          <x14:formula1>
            <xm:f>Paramètres!$D$4:$D$8</xm:f>
          </x14:formula1>
          <xm:sqref>J7</xm:sqref>
        </x14:dataValidation>
        <x14:dataValidation type="list" allowBlank="1" showInputMessage="1" showErrorMessage="1" xr:uid="{00000000-0002-0000-0300-000005000000}">
          <x14:formula1>
            <xm:f>Paramètres!$F$4:$F$13</xm:f>
          </x14:formula1>
          <xm:sqref>M20:R20</xm:sqref>
        </x14:dataValidation>
        <x14:dataValidation type="list" allowBlank="1" showInputMessage="1" showErrorMessage="1" xr:uid="{00000000-0002-0000-0300-000004000000}">
          <x14:formula1>
            <xm:f>Paramètres!$E$4:$E$17</xm:f>
          </x14:formula1>
          <xm:sqref>J6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theme="5" tint="-0.249977111117893"/>
  </sheetPr>
  <dimension ref="A1:IW32"/>
  <sheetViews>
    <sheetView zoomScaleNormal="100" workbookViewId="0">
      <selection activeCell="F6" sqref="F6"/>
    </sheetView>
  </sheetViews>
  <sheetFormatPr baseColWidth="10" defaultColWidth="11.42578125" defaultRowHeight="15"/>
  <cols>
    <col min="1" max="1" width="3.7109375" style="13" customWidth="1"/>
    <col min="2" max="2" width="5.28515625" style="13" customWidth="1"/>
    <col min="3" max="3" width="4.5703125" style="13" customWidth="1"/>
    <col min="4" max="4" width="55.140625" style="13" bestFit="1" customWidth="1"/>
    <col min="5" max="5" width="14.5703125" style="13" customWidth="1"/>
    <col min="6" max="6" width="29.42578125" style="13" customWidth="1"/>
    <col min="7" max="7" width="42.140625" style="13" bestFit="1" customWidth="1"/>
    <col min="8" max="8" width="11.42578125" style="13"/>
    <col min="9" max="9" width="18.140625" style="13" customWidth="1"/>
    <col min="10" max="16384" width="11.42578125" style="13"/>
  </cols>
  <sheetData>
    <row r="1" spans="1:257" ht="18.75" customHeight="1">
      <c r="A1" s="484" t="s">
        <v>323</v>
      </c>
      <c r="B1" s="485"/>
      <c r="C1" s="485"/>
      <c r="D1" s="485"/>
      <c r="E1" s="485"/>
      <c r="F1" s="485"/>
      <c r="G1" s="486"/>
    </row>
    <row r="2" spans="1:257" s="89" customFormat="1" ht="15.75">
      <c r="A2" s="21" t="s">
        <v>427</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ht="15.75" thickBot="1"/>
    <row r="4" spans="1:257" ht="23.25" customHeight="1" thickBot="1">
      <c r="E4" s="9" t="s">
        <v>428</v>
      </c>
      <c r="F4" s="9" t="s">
        <v>397</v>
      </c>
      <c r="G4" s="18" t="s">
        <v>429</v>
      </c>
    </row>
    <row r="5" spans="1:257" ht="33.75" customHeight="1">
      <c r="B5" s="543" t="s">
        <v>430</v>
      </c>
      <c r="C5" s="537" t="s">
        <v>431</v>
      </c>
      <c r="D5" s="139" t="s">
        <v>432</v>
      </c>
      <c r="E5" s="209" t="s">
        <v>433</v>
      </c>
      <c r="F5" s="210" t="str">
        <f>IFERROR(IF(COUNT('Tableau 2 Installation'!J17)=1,'Tableau 2 Installation'!J17,"Renseigner ''Production solaire brute prévisionnelle'' de l'onglet ''Tableau 2 Installation''"),"Renseigner ''Production solaire brute prévisionnelle'' de l'onglet ''Tableau 2 Installation''")</f>
        <v>Renseigner ''Production solaire brute prévisionnelle'' de l'onglet ''Tableau 2 Installation''</v>
      </c>
      <c r="G5" s="112"/>
    </row>
    <row r="6" spans="1:257" ht="33.75" customHeight="1" thickBot="1">
      <c r="B6" s="544"/>
      <c r="C6" s="538"/>
      <c r="D6" s="130" t="s">
        <v>434</v>
      </c>
      <c r="E6" s="88" t="s">
        <v>433</v>
      </c>
      <c r="F6" s="212" t="str">
        <f>IFERROR(IF(COUNT('Tableau 2 Installation'!J20)=1,'Tableau 2 Installation'!J20,"Renseigner ''Production solaire utile prévisionnelle'' de l'onglet ''Tableau 2 Installation''"),"Renseigner ''Production solaire utile prévisionnelle'' de l'onglet ''Tableau 2 Installation''")</f>
        <v>Renseigner ''Production solaire utile prévisionnelle'' de l'onglet ''Tableau 2 Installation''</v>
      </c>
      <c r="G6" s="110"/>
      <c r="H6" s="90"/>
    </row>
    <row r="7" spans="1:257" ht="33.75" customHeight="1" thickBot="1">
      <c r="B7" s="544"/>
      <c r="C7" s="538"/>
      <c r="D7" s="216" t="s">
        <v>435</v>
      </c>
      <c r="E7" s="217" t="s">
        <v>433</v>
      </c>
      <c r="F7" s="218" t="str">
        <f>IFERROR(IF(COUNT('Tableau 2 Installation'!J20)=1,MIN('Tableau 2 Installation'!J20,'Tableau 1 Besoins'!J12:L12),"Renseigner ''Production solaire utile prévisionnelle'' de l'onglet ''Tableau 2 Installation''"),"Renseigner ''Production solaire utile prévisionnelle'' de l'onglet ''Tableau 2 Installation''")</f>
        <v>Renseigner ''Production solaire utile prévisionnelle'' de l'onglet ''Tableau 2 Installation''</v>
      </c>
      <c r="G7" s="110"/>
      <c r="H7" s="90"/>
    </row>
    <row r="8" spans="1:257" ht="33.75" customHeight="1">
      <c r="B8" s="544"/>
      <c r="C8" s="538"/>
      <c r="D8" s="213" t="s">
        <v>436</v>
      </c>
      <c r="E8" s="214" t="s">
        <v>433</v>
      </c>
      <c r="F8" s="215" t="str">
        <f>IFERROR(IF(COUNT('Tableau 2 Installation'!J21)=1,'Tableau 2 Installation'!J21,"Renseigner ''Cas échéant : décharge de la boucle solaire'' de l'onglet ''Tableau 2 Installation''"),"Renseigner ''Cas échéant : décharge de la boucle solaire'' de l'onglet ''Tableau 2 Installation''")</f>
        <v>Renseigner ''Cas échéant : décharge de la boucle solaire'' de l'onglet ''Tableau 2 Installation''</v>
      </c>
      <c r="G8" s="110"/>
      <c r="H8" s="90"/>
    </row>
    <row r="9" spans="1:257" ht="33.75" customHeight="1" thickBot="1">
      <c r="B9" s="544"/>
      <c r="C9" s="538"/>
      <c r="D9" s="201" t="s">
        <v>437</v>
      </c>
      <c r="E9" s="87" t="s">
        <v>433</v>
      </c>
      <c r="F9" s="95" t="str">
        <f>IF(COUNT(F6)=0,"Renseigner ''Production solaire utile prévisionnelle'' de l'onglet ''Tableau 2 Installation''",IFERROR(F6/'Tableau 1 Besoins'!J11,"Renseigner toutes les cases Chauffage/ECS'' de l'onglet ''Tableau 1 Besoins''"))</f>
        <v>Renseigner ''Production solaire utile prévisionnelle'' de l'onglet ''Tableau 2 Installation''</v>
      </c>
      <c r="G9" s="111"/>
      <c r="H9" s="90"/>
    </row>
    <row r="10" spans="1:257" ht="33.75" customHeight="1">
      <c r="B10" s="544"/>
      <c r="C10" s="539" t="s">
        <v>438</v>
      </c>
      <c r="D10" s="131" t="s">
        <v>439</v>
      </c>
      <c r="E10" s="91"/>
      <c r="F10" s="96"/>
      <c r="G10" s="112"/>
      <c r="H10" s="90"/>
    </row>
    <row r="11" spans="1:257" ht="15" customHeight="1">
      <c r="B11" s="544"/>
      <c r="C11" s="540"/>
      <c r="D11" s="132" t="s">
        <v>440</v>
      </c>
      <c r="E11" s="94"/>
      <c r="F11" s="94"/>
      <c r="G11" s="111"/>
      <c r="H11" s="90"/>
    </row>
    <row r="12" spans="1:257">
      <c r="B12" s="544"/>
      <c r="C12" s="540"/>
      <c r="D12" s="132" t="s">
        <v>441</v>
      </c>
      <c r="E12" s="11" t="s">
        <v>95</v>
      </c>
      <c r="F12" s="11" t="s">
        <v>95</v>
      </c>
      <c r="G12" s="110"/>
    </row>
    <row r="13" spans="1:257" ht="22.5">
      <c r="B13" s="544"/>
      <c r="C13" s="540"/>
      <c r="D13" s="133" t="s">
        <v>442</v>
      </c>
      <c r="E13" s="11">
        <v>0.85</v>
      </c>
      <c r="F13" s="11">
        <v>0.85</v>
      </c>
      <c r="G13" s="113"/>
    </row>
    <row r="14" spans="1:257" ht="15.75" thickBot="1">
      <c r="B14" s="544"/>
      <c r="C14" s="541"/>
      <c r="D14" s="134" t="s">
        <v>443</v>
      </c>
      <c r="E14" s="92">
        <f>IFERROR(E10/E13,0)</f>
        <v>0</v>
      </c>
      <c r="F14" s="92">
        <f>IFERROR(F10/F13,0)</f>
        <v>0</v>
      </c>
      <c r="G14" s="111"/>
    </row>
    <row r="15" spans="1:257">
      <c r="B15" s="544"/>
      <c r="C15" s="539" t="s">
        <v>444</v>
      </c>
      <c r="D15" s="131" t="s">
        <v>445</v>
      </c>
      <c r="E15" s="91"/>
      <c r="F15" s="96"/>
      <c r="G15" s="114"/>
    </row>
    <row r="16" spans="1:257">
      <c r="B16" s="544"/>
      <c r="C16" s="540"/>
      <c r="D16" s="132" t="s">
        <v>446</v>
      </c>
      <c r="E16" s="94"/>
      <c r="F16" s="94"/>
      <c r="G16" s="115"/>
    </row>
    <row r="17" spans="2:18" ht="15" customHeight="1">
      <c r="B17" s="544"/>
      <c r="C17" s="540"/>
      <c r="D17" s="132" t="s">
        <v>447</v>
      </c>
      <c r="E17" s="11" t="s">
        <v>88</v>
      </c>
      <c r="F17" s="11" t="s">
        <v>88</v>
      </c>
      <c r="G17" s="115"/>
    </row>
    <row r="18" spans="2:18" ht="22.5">
      <c r="B18" s="544"/>
      <c r="C18" s="540"/>
      <c r="D18" s="133" t="s">
        <v>442</v>
      </c>
      <c r="E18" s="11"/>
      <c r="F18" s="11"/>
      <c r="G18" s="113"/>
    </row>
    <row r="19" spans="2:18" ht="15.75" thickBot="1">
      <c r="B19" s="544"/>
      <c r="C19" s="541"/>
      <c r="D19" s="134" t="s">
        <v>448</v>
      </c>
      <c r="E19" s="93">
        <f>IFERROR(E15/E18,0)</f>
        <v>0</v>
      </c>
      <c r="F19" s="93">
        <f>IFERROR(F15/F18,0)</f>
        <v>0</v>
      </c>
      <c r="G19" s="116"/>
    </row>
    <row r="20" spans="2:18">
      <c r="B20" s="544"/>
      <c r="C20" s="538" t="s">
        <v>449</v>
      </c>
      <c r="D20" s="135" t="s">
        <v>450</v>
      </c>
      <c r="E20" s="97">
        <f>IFERROR(E10+E15,"")</f>
        <v>0</v>
      </c>
      <c r="F20" s="97" t="str">
        <f>IFERROR(F6+F10+F15,"")</f>
        <v/>
      </c>
      <c r="G20" s="117"/>
    </row>
    <row r="21" spans="2:18" ht="23.25" customHeight="1">
      <c r="B21" s="544"/>
      <c r="C21" s="538"/>
      <c r="D21" s="136" t="s">
        <v>451</v>
      </c>
      <c r="E21" s="98" t="s">
        <v>452</v>
      </c>
      <c r="F21" s="105" t="str">
        <f>IFERROR(F8,"")</f>
        <v>Renseigner ''Cas échéant : décharge de la boucle solaire'' de l'onglet ''Tableau 2 Installation''</v>
      </c>
      <c r="G21" s="110"/>
    </row>
    <row r="22" spans="2:18">
      <c r="B22" s="544"/>
      <c r="C22" s="538"/>
      <c r="D22" s="133" t="s">
        <v>453</v>
      </c>
      <c r="E22" s="99">
        <f>IFERROR(E11+E16,"")</f>
        <v>0</v>
      </c>
      <c r="F22" s="99">
        <f>IFERROR(F11+F16,"")</f>
        <v>0</v>
      </c>
      <c r="G22" s="110"/>
    </row>
    <row r="23" spans="2:18" ht="15" customHeight="1">
      <c r="B23" s="544"/>
      <c r="C23" s="538"/>
      <c r="D23" s="137" t="s">
        <v>454</v>
      </c>
      <c r="E23" s="98">
        <f>IFERROR(E14+E19,"")</f>
        <v>0</v>
      </c>
      <c r="F23" s="98">
        <f>IFERROR(F14+F19,"")</f>
        <v>0</v>
      </c>
      <c r="G23" s="118"/>
    </row>
    <row r="24" spans="2:18" ht="33.75" customHeight="1" thickBot="1">
      <c r="B24" s="544"/>
      <c r="C24" s="538"/>
      <c r="D24" s="138" t="s">
        <v>455</v>
      </c>
      <c r="E24" s="10" t="s">
        <v>433</v>
      </c>
      <c r="F24" s="10" t="str">
        <f>IFERROR((F6+F8)/(F20+F21),"")</f>
        <v/>
      </c>
      <c r="G24" s="110"/>
    </row>
    <row r="25" spans="2:18">
      <c r="B25" s="544"/>
      <c r="C25" s="538"/>
      <c r="D25" s="550" t="s">
        <v>456</v>
      </c>
      <c r="E25" s="552" t="s">
        <v>433</v>
      </c>
      <c r="F25" s="554" t="str">
        <f>IFERROR(F6/0.9*0.201*$L$31+F6/0.9*0.272*$M$31+F6/0.9*0.345*$N$31,"Renseigner le tableau")</f>
        <v>Renseigner le tableau</v>
      </c>
      <c r="G25" s="556"/>
    </row>
    <row r="26" spans="2:18" ht="68.25" customHeight="1" thickBot="1">
      <c r="B26" s="545"/>
      <c r="C26" s="542"/>
      <c r="D26" s="551"/>
      <c r="E26" s="553"/>
      <c r="F26" s="555"/>
      <c r="G26" s="557"/>
    </row>
    <row r="27" spans="2:18" ht="43.5" customHeight="1">
      <c r="B27" s="546" t="s">
        <v>457</v>
      </c>
      <c r="C27" s="546"/>
      <c r="D27" s="546"/>
      <c r="E27" s="546"/>
      <c r="F27" s="546"/>
      <c r="G27" s="546"/>
    </row>
    <row r="28" spans="2:18" ht="15.75" thickBot="1">
      <c r="B28" s="211"/>
      <c r="C28" s="208"/>
    </row>
    <row r="29" spans="2:18" ht="26.25" customHeight="1" thickBot="1">
      <c r="B29" s="207"/>
      <c r="C29" s="208"/>
      <c r="I29" s="547" t="str">
        <f>E4</f>
        <v>Situation actuelle</v>
      </c>
      <c r="J29" s="548"/>
      <c r="K29" s="548"/>
      <c r="L29" s="547" t="str">
        <f>F4</f>
        <v>Situation future
 (projet EnR)</v>
      </c>
      <c r="M29" s="548"/>
      <c r="N29" s="549"/>
    </row>
    <row r="30" spans="2:18" ht="23.25" thickBot="1">
      <c r="B30" s="207"/>
      <c r="C30" s="208"/>
      <c r="H30" s="103" t="s">
        <v>458</v>
      </c>
      <c r="I30" s="100" t="str">
        <f>Paramètres!C27</f>
        <v>Gaz Naturel</v>
      </c>
      <c r="J30" s="101" t="str">
        <f>Paramètres!C28</f>
        <v>Fioul</v>
      </c>
      <c r="K30" s="125" t="str">
        <f>Paramètres!C29</f>
        <v>Charbon</v>
      </c>
      <c r="L30" s="100" t="str">
        <f>Paramètres!C27</f>
        <v>Gaz Naturel</v>
      </c>
      <c r="M30" s="101" t="str">
        <f>Paramètres!C28</f>
        <v>Fioul</v>
      </c>
      <c r="N30" s="102" t="str">
        <f>Paramètres!C29</f>
        <v>Charbon</v>
      </c>
    </row>
    <row r="31" spans="2:18" ht="42" customHeight="1" thickBot="1">
      <c r="B31" s="207"/>
      <c r="C31" s="208"/>
      <c r="H31" s="103" t="s">
        <v>459</v>
      </c>
      <c r="I31" s="127" t="str">
        <f>IFERROR(VLOOKUP(I30,Paramètres!$C$27:$E$32,3,FALSE),"Renseigner le tableau")</f>
        <v>Renseigner le tableau</v>
      </c>
      <c r="J31" s="126" t="str">
        <f>IFERROR(VLOOKUP(J30,Paramètres!$C$27:$E$32,3,FALSE),"Renseigner le tableau")</f>
        <v>Renseigner le tableau</v>
      </c>
      <c r="K31" s="129" t="str">
        <f>IFERROR(VLOOKUP(K30,Paramètres!$C$27:$E$32,3,FALSE),"Renseigner le tableau")</f>
        <v>Renseigner le tableau</v>
      </c>
      <c r="L31" s="127" t="str">
        <f>IFERROR(VLOOKUP(L30,Paramètres!$C$27:$G$32,5,FALSE),"Renseigner le tableau")</f>
        <v>Renseigner le tableau</v>
      </c>
      <c r="M31" s="126" t="str">
        <f>IFERROR(VLOOKUP(M30,Paramètres!$C$27:$G$32,5,FALSE),"Renseigner le tableau")</f>
        <v>Renseigner le tableau</v>
      </c>
      <c r="N31" s="128" t="str">
        <f>IFERROR(VLOOKUP(N30,Paramètres!$C$27:$G$32,5,FALSE),"Renseigner le tableau")</f>
        <v>Renseigner le tableau</v>
      </c>
    </row>
    <row r="32" spans="2:18" ht="25.5" customHeight="1">
      <c r="C32" s="206"/>
      <c r="H32" s="202"/>
      <c r="I32" s="202"/>
      <c r="J32" s="202"/>
      <c r="K32" s="202"/>
      <c r="L32" s="202"/>
      <c r="M32" s="104"/>
      <c r="N32" s="104"/>
      <c r="O32" s="104"/>
      <c r="P32" s="104"/>
      <c r="Q32" s="104"/>
      <c r="R32" s="104"/>
    </row>
  </sheetData>
  <mergeCells count="13">
    <mergeCell ref="B27:G27"/>
    <mergeCell ref="I29:K29"/>
    <mergeCell ref="L29:N29"/>
    <mergeCell ref="D25:D26"/>
    <mergeCell ref="E25:E26"/>
    <mergeCell ref="F25:F26"/>
    <mergeCell ref="G25:G26"/>
    <mergeCell ref="A1:G1"/>
    <mergeCell ref="C5:C9"/>
    <mergeCell ref="C10:C14"/>
    <mergeCell ref="C15:C19"/>
    <mergeCell ref="C20:C26"/>
    <mergeCell ref="B5:B26"/>
  </mergeCells>
  <phoneticPr fontId="8"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Paramètres!$G$4:$G$9</xm:f>
          </x14:formula1>
          <xm:sqref>G18 G13</xm:sqref>
        </x14:dataValidation>
        <x14:dataValidation type="list" allowBlank="1" showInputMessage="1" showErrorMessage="1" xr:uid="{00000000-0002-0000-0400-000001000000}">
          <x14:formula1>
            <xm:f>Paramètres!$B$4:$B$10</xm:f>
          </x14:formula1>
          <xm:sqref>E17:F17 E12:F12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C137-F72B-45A1-8214-F7702922404D}">
  <sheetPr>
    <tabColor rgb="FFFF5050"/>
  </sheetPr>
  <dimension ref="A1:AA13"/>
  <sheetViews>
    <sheetView zoomScaleNormal="100" workbookViewId="0">
      <selection sqref="A1:E1"/>
    </sheetView>
  </sheetViews>
  <sheetFormatPr baseColWidth="10" defaultColWidth="11.42578125" defaultRowHeight="15"/>
  <cols>
    <col min="1" max="1" width="3.42578125" style="4" customWidth="1"/>
    <col min="2" max="2" width="22" style="4" customWidth="1"/>
    <col min="3" max="3" width="57.85546875" style="4" customWidth="1"/>
    <col min="4" max="4" width="17.5703125" style="4" customWidth="1"/>
    <col min="5" max="5" width="93.5703125" style="4" bestFit="1" customWidth="1"/>
    <col min="6" max="16384" width="11.42578125" style="4"/>
  </cols>
  <sheetData>
    <row r="1" spans="1:27" s="344" customFormat="1" ht="18.75" customHeight="1" thickBot="1">
      <c r="A1" s="420" t="s">
        <v>460</v>
      </c>
      <c r="B1" s="421"/>
      <c r="C1" s="421"/>
      <c r="D1" s="421"/>
      <c r="E1" s="422"/>
      <c r="F1" s="343"/>
      <c r="G1" s="343"/>
      <c r="H1" s="343"/>
      <c r="I1" s="343"/>
      <c r="J1" s="343"/>
      <c r="K1" s="343"/>
      <c r="L1" s="343"/>
      <c r="M1" s="343"/>
      <c r="N1" s="343"/>
      <c r="O1" s="343"/>
      <c r="P1" s="343"/>
      <c r="Q1" s="343"/>
      <c r="R1" s="343"/>
      <c r="S1" s="343"/>
      <c r="T1" s="343"/>
      <c r="U1" s="343"/>
      <c r="V1" s="343"/>
      <c r="W1" s="343"/>
      <c r="X1" s="343"/>
      <c r="Y1" s="343"/>
      <c r="Z1" s="343"/>
      <c r="AA1" s="343"/>
    </row>
    <row r="2" spans="1:27" ht="16.5" thickBot="1">
      <c r="A2" s="357" t="s">
        <v>461</v>
      </c>
    </row>
    <row r="3" spans="1:27" ht="15.75" thickBot="1">
      <c r="C3" s="558" t="s">
        <v>462</v>
      </c>
      <c r="D3" s="559"/>
      <c r="E3" s="356" t="s">
        <v>463</v>
      </c>
    </row>
    <row r="4" spans="1:27" ht="14.25" customHeight="1">
      <c r="C4" s="355" t="s">
        <v>464</v>
      </c>
      <c r="D4" s="354"/>
      <c r="E4" s="353"/>
    </row>
    <row r="5" spans="1:27">
      <c r="C5" s="351" t="s">
        <v>465</v>
      </c>
      <c r="D5" s="350"/>
      <c r="E5" s="352"/>
    </row>
    <row r="6" spans="1:27">
      <c r="C6" s="351" t="s">
        <v>466</v>
      </c>
      <c r="D6" s="350"/>
      <c r="E6" s="352"/>
    </row>
    <row r="7" spans="1:27">
      <c r="C7" s="351" t="s">
        <v>467</v>
      </c>
      <c r="D7" s="350"/>
      <c r="E7" s="352"/>
    </row>
    <row r="8" spans="1:27">
      <c r="C8" s="351" t="s">
        <v>468</v>
      </c>
      <c r="D8" s="350"/>
      <c r="E8" s="349" t="s">
        <v>469</v>
      </c>
    </row>
    <row r="9" spans="1:27">
      <c r="C9" s="351" t="s">
        <v>470</v>
      </c>
      <c r="D9" s="350"/>
      <c r="E9" s="349" t="s">
        <v>471</v>
      </c>
    </row>
    <row r="10" spans="1:27" ht="15.75" thickBot="1">
      <c r="C10" s="348" t="s">
        <v>472</v>
      </c>
      <c r="D10" s="347"/>
      <c r="E10" s="346" t="s">
        <v>473</v>
      </c>
    </row>
    <row r="11" spans="1:27">
      <c r="B11" s="345" t="s">
        <v>474</v>
      </c>
    </row>
    <row r="12" spans="1:27">
      <c r="B12" s="345" t="s">
        <v>475</v>
      </c>
    </row>
    <row r="13" spans="1:27">
      <c r="B13" s="345" t="s">
        <v>476</v>
      </c>
    </row>
  </sheetData>
  <mergeCells count="2">
    <mergeCell ref="C3:D3"/>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3B81-0589-4FA6-962B-114FBEE3E1A1}">
  <sheetPr>
    <tabColor rgb="FFFF5050"/>
  </sheetPr>
  <dimension ref="A1:AA19"/>
  <sheetViews>
    <sheetView zoomScale="110" zoomScaleNormal="110" workbookViewId="0">
      <selection sqref="A1:L1"/>
    </sheetView>
  </sheetViews>
  <sheetFormatPr baseColWidth="10" defaultColWidth="11.42578125" defaultRowHeight="15"/>
  <cols>
    <col min="1" max="1" width="7.5703125" style="359" customWidth="1"/>
    <col min="2" max="2" width="10.5703125" style="359" customWidth="1"/>
    <col min="3" max="3" width="10.42578125" style="359" customWidth="1"/>
    <col min="4" max="4" width="11.42578125" style="359" customWidth="1"/>
    <col min="5" max="5" width="11.5703125" style="359" customWidth="1"/>
    <col min="6" max="6" width="13" customWidth="1"/>
    <col min="8" max="8" width="14.7109375" customWidth="1"/>
    <col min="10" max="10" width="3.5703125" customWidth="1"/>
    <col min="11" max="11" width="14.42578125" customWidth="1"/>
  </cols>
  <sheetData>
    <row r="1" spans="1:27" s="344" customFormat="1" ht="18.75" customHeight="1" thickBot="1">
      <c r="A1" s="560" t="s">
        <v>460</v>
      </c>
      <c r="B1" s="561"/>
      <c r="C1" s="561"/>
      <c r="D1" s="561"/>
      <c r="E1" s="561"/>
      <c r="F1" s="561"/>
      <c r="G1" s="561"/>
      <c r="H1" s="561"/>
      <c r="I1" s="561"/>
      <c r="J1" s="561"/>
      <c r="K1" s="561"/>
      <c r="L1" s="562"/>
      <c r="M1" s="343"/>
      <c r="N1" s="343"/>
      <c r="O1" s="343"/>
      <c r="P1" s="343"/>
      <c r="Q1" s="343"/>
      <c r="R1" s="343"/>
      <c r="S1" s="343"/>
      <c r="T1" s="343"/>
      <c r="U1" s="343"/>
      <c r="V1" s="343"/>
      <c r="W1" s="343"/>
      <c r="X1" s="343"/>
      <c r="Y1" s="343"/>
      <c r="Z1" s="343"/>
      <c r="AA1" s="343"/>
    </row>
    <row r="2" spans="1:27" ht="15.75">
      <c r="A2" s="358" t="s">
        <v>477</v>
      </c>
    </row>
    <row r="3" spans="1:27" ht="15.75" thickBot="1">
      <c r="K3" s="360" t="s">
        <v>478</v>
      </c>
    </row>
    <row r="4" spans="1:27" ht="90.75" thickBot="1">
      <c r="A4" s="361" t="s">
        <v>479</v>
      </c>
      <c r="B4" s="362" t="s">
        <v>480</v>
      </c>
      <c r="C4" s="362" t="s">
        <v>481</v>
      </c>
      <c r="D4" s="363" t="s">
        <v>482</v>
      </c>
      <c r="E4" s="362" t="s">
        <v>483</v>
      </c>
      <c r="F4" s="363" t="s">
        <v>484</v>
      </c>
      <c r="H4" s="364" t="s">
        <v>485</v>
      </c>
      <c r="I4" s="365"/>
      <c r="K4" s="366" t="s">
        <v>486</v>
      </c>
      <c r="L4" s="365"/>
    </row>
    <row r="5" spans="1:27" ht="14.85" customHeight="1">
      <c r="A5" s="367">
        <v>0</v>
      </c>
      <c r="B5" s="368"/>
      <c r="C5" s="368"/>
      <c r="D5" s="368"/>
      <c r="E5" s="368"/>
      <c r="F5" s="368"/>
    </row>
    <row r="6" spans="1:27" ht="15.75" thickBot="1">
      <c r="A6" s="369">
        <v>0.05</v>
      </c>
      <c r="B6" s="370"/>
      <c r="C6" s="370"/>
      <c r="D6" s="370"/>
      <c r="E6" s="370"/>
      <c r="F6" s="370"/>
      <c r="J6" s="371"/>
      <c r="K6" s="371"/>
      <c r="L6" s="372"/>
      <c r="M6" s="372"/>
    </row>
    <row r="7" spans="1:27">
      <c r="A7" s="369">
        <v>0.1</v>
      </c>
      <c r="B7" s="370"/>
      <c r="C7" s="370"/>
      <c r="D7" s="370"/>
      <c r="E7" s="370"/>
      <c r="F7" s="370"/>
      <c r="H7" s="563" t="s">
        <v>487</v>
      </c>
      <c r="I7" s="566"/>
      <c r="K7" s="569" t="s">
        <v>488</v>
      </c>
      <c r="L7" s="566"/>
    </row>
    <row r="8" spans="1:27">
      <c r="A8" s="369">
        <v>0.15</v>
      </c>
      <c r="B8" s="370"/>
      <c r="C8" s="370"/>
      <c r="D8" s="370"/>
      <c r="E8" s="370"/>
      <c r="F8" s="370"/>
      <c r="H8" s="564"/>
      <c r="I8" s="567"/>
      <c r="K8" s="570"/>
      <c r="L8" s="567"/>
    </row>
    <row r="9" spans="1:27">
      <c r="A9" s="369">
        <v>0.2</v>
      </c>
      <c r="B9" s="370"/>
      <c r="C9" s="370"/>
      <c r="D9" s="370"/>
      <c r="E9" s="370"/>
      <c r="F9" s="370"/>
      <c r="H9" s="564"/>
      <c r="I9" s="567"/>
      <c r="K9" s="570"/>
      <c r="L9" s="567"/>
    </row>
    <row r="10" spans="1:27">
      <c r="A10" s="369">
        <v>0.25</v>
      </c>
      <c r="B10" s="370"/>
      <c r="C10" s="370"/>
      <c r="D10" s="370"/>
      <c r="E10" s="370"/>
      <c r="F10" s="370"/>
      <c r="H10" s="564"/>
      <c r="I10" s="567"/>
      <c r="K10" s="570"/>
      <c r="L10" s="567"/>
    </row>
    <row r="11" spans="1:27">
      <c r="A11" s="369">
        <v>0.3</v>
      </c>
      <c r="B11" s="370"/>
      <c r="C11" s="370"/>
      <c r="D11" s="370"/>
      <c r="E11" s="370"/>
      <c r="F11" s="370"/>
      <c r="H11" s="564"/>
      <c r="I11" s="567"/>
      <c r="K11" s="570"/>
      <c r="L11" s="567"/>
    </row>
    <row r="12" spans="1:27" ht="15.75" thickBot="1">
      <c r="A12" s="369">
        <v>0.35</v>
      </c>
      <c r="B12" s="370"/>
      <c r="C12" s="370"/>
      <c r="D12" s="370"/>
      <c r="E12" s="370"/>
      <c r="F12" s="370"/>
      <c r="H12" s="565"/>
      <c r="I12" s="568"/>
      <c r="K12" s="571"/>
      <c r="L12" s="568"/>
    </row>
    <row r="13" spans="1:27">
      <c r="A13" s="369">
        <v>0.4</v>
      </c>
      <c r="B13" s="370"/>
      <c r="C13" s="370"/>
      <c r="D13" s="370"/>
      <c r="E13" s="370"/>
      <c r="F13" s="370"/>
      <c r="K13" s="373" t="s">
        <v>489</v>
      </c>
    </row>
    <row r="14" spans="1:27">
      <c r="A14" s="369">
        <v>0.45</v>
      </c>
      <c r="B14" s="370"/>
      <c r="C14" s="370"/>
      <c r="D14" s="370"/>
      <c r="E14" s="370"/>
      <c r="F14" s="370"/>
    </row>
    <row r="15" spans="1:27">
      <c r="A15" s="369">
        <v>0.5</v>
      </c>
      <c r="B15" s="370"/>
      <c r="C15" s="370"/>
      <c r="D15" s="370"/>
      <c r="E15" s="370"/>
      <c r="F15" s="370"/>
    </row>
    <row r="16" spans="1:27">
      <c r="A16" s="369">
        <v>0.55000000000000004</v>
      </c>
      <c r="B16" s="370"/>
      <c r="C16" s="370"/>
      <c r="D16" s="370"/>
      <c r="E16" s="370"/>
      <c r="F16" s="370"/>
    </row>
    <row r="17" spans="1:6">
      <c r="A17" s="369">
        <v>0.6</v>
      </c>
      <c r="B17" s="370"/>
      <c r="C17" s="370"/>
      <c r="D17" s="370"/>
      <c r="E17" s="370"/>
      <c r="F17" s="370"/>
    </row>
    <row r="18" spans="1:6">
      <c r="A18" s="369">
        <v>0.65</v>
      </c>
      <c r="B18" s="370"/>
      <c r="C18" s="370"/>
      <c r="D18" s="370"/>
      <c r="E18" s="370"/>
      <c r="F18" s="370"/>
    </row>
    <row r="19" spans="1:6" ht="14.1" customHeight="1"/>
  </sheetData>
  <mergeCells count="5">
    <mergeCell ref="A1:L1"/>
    <mergeCell ref="H7:H12"/>
    <mergeCell ref="I7:I12"/>
    <mergeCell ref="K7:K12"/>
    <mergeCell ref="L7:L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1810-D9FA-43F8-8719-A0AECBB53108}">
  <sheetPr>
    <tabColor rgb="FFFF5050"/>
  </sheetPr>
  <dimension ref="A1:AA21"/>
  <sheetViews>
    <sheetView zoomScale="110" zoomScaleNormal="110" workbookViewId="0">
      <selection sqref="A1:E1"/>
    </sheetView>
  </sheetViews>
  <sheetFormatPr baseColWidth="10" defaultColWidth="11.42578125" defaultRowHeight="15"/>
  <cols>
    <col min="1" max="1" width="78.28515625" customWidth="1"/>
    <col min="2" max="5" width="20.5703125" customWidth="1"/>
  </cols>
  <sheetData>
    <row r="1" spans="1:27" s="344" customFormat="1" ht="18.75" customHeight="1" thickBot="1">
      <c r="A1" s="420" t="s">
        <v>490</v>
      </c>
      <c r="B1" s="421"/>
      <c r="C1" s="421"/>
      <c r="D1" s="421"/>
      <c r="E1" s="422"/>
      <c r="F1" s="343"/>
      <c r="G1" s="343"/>
      <c r="H1" s="343"/>
      <c r="I1" s="343"/>
      <c r="J1" s="343"/>
      <c r="K1" s="343"/>
      <c r="L1" s="343"/>
      <c r="M1" s="343"/>
      <c r="N1" s="343"/>
      <c r="O1" s="343"/>
      <c r="P1" s="343"/>
      <c r="Q1" s="343"/>
      <c r="R1" s="343"/>
      <c r="S1" s="343"/>
      <c r="T1" s="343"/>
      <c r="U1" s="343"/>
      <c r="V1" s="343"/>
      <c r="W1" s="343"/>
      <c r="X1" s="343"/>
      <c r="Y1" s="343"/>
      <c r="Z1" s="343"/>
      <c r="AA1" s="343"/>
    </row>
    <row r="2" spans="1:27" ht="15.75">
      <c r="A2" s="358" t="s">
        <v>491</v>
      </c>
    </row>
    <row r="3" spans="1:27">
      <c r="A3" t="s">
        <v>492</v>
      </c>
    </row>
    <row r="4" spans="1:27">
      <c r="A4" s="374"/>
    </row>
    <row r="5" spans="1:27" ht="15.75" thickBot="1"/>
    <row r="6" spans="1:27" ht="15.75" thickBot="1">
      <c r="A6" s="375" t="s">
        <v>493</v>
      </c>
      <c r="B6" s="376">
        <v>1</v>
      </c>
      <c r="C6" s="376">
        <v>2</v>
      </c>
      <c r="D6" s="376" t="s">
        <v>494</v>
      </c>
      <c r="E6" s="376">
        <v>20</v>
      </c>
    </row>
    <row r="7" spans="1:27">
      <c r="A7" s="377" t="s">
        <v>495</v>
      </c>
      <c r="B7" s="377"/>
      <c r="C7" s="377"/>
      <c r="D7" s="377"/>
      <c r="E7" s="377"/>
    </row>
    <row r="8" spans="1:27" ht="30.75" thickBot="1">
      <c r="A8" s="378" t="s">
        <v>496</v>
      </c>
      <c r="B8" s="378"/>
      <c r="C8" s="378"/>
      <c r="D8" s="378"/>
      <c r="E8" s="378"/>
    </row>
    <row r="9" spans="1:27">
      <c r="A9" s="377" t="s">
        <v>497</v>
      </c>
      <c r="B9" s="377"/>
      <c r="C9" s="377"/>
      <c r="D9" s="377"/>
      <c r="E9" s="377"/>
    </row>
    <row r="10" spans="1:27" ht="30">
      <c r="A10" s="379" t="s">
        <v>498</v>
      </c>
      <c r="B10" s="380"/>
      <c r="C10" s="380"/>
      <c r="D10" s="380"/>
      <c r="E10" s="380"/>
    </row>
    <row r="11" spans="1:27">
      <c r="A11" s="380" t="s">
        <v>499</v>
      </c>
      <c r="B11" s="380"/>
      <c r="C11" s="380"/>
      <c r="D11" s="380"/>
      <c r="E11" s="380"/>
    </row>
    <row r="12" spans="1:27">
      <c r="A12" s="380" t="s">
        <v>500</v>
      </c>
      <c r="B12" s="380"/>
      <c r="C12" s="380"/>
      <c r="D12" s="380"/>
      <c r="E12" s="380"/>
    </row>
    <row r="13" spans="1:27" ht="15.75" thickBot="1">
      <c r="A13" s="381"/>
      <c r="B13" s="381"/>
      <c r="C13" s="381"/>
      <c r="D13" s="381"/>
      <c r="E13" s="381"/>
    </row>
    <row r="14" spans="1:27">
      <c r="A14" s="377" t="s">
        <v>501</v>
      </c>
      <c r="B14" s="377"/>
      <c r="C14" s="377"/>
      <c r="D14" s="377"/>
      <c r="E14" s="377"/>
    </row>
    <row r="15" spans="1:27">
      <c r="A15" s="380" t="s">
        <v>502</v>
      </c>
      <c r="B15" s="380"/>
      <c r="C15" s="380"/>
      <c r="D15" s="380"/>
      <c r="E15" s="380"/>
    </row>
    <row r="16" spans="1:27">
      <c r="A16" s="382" t="s">
        <v>503</v>
      </c>
      <c r="B16" s="382"/>
      <c r="C16" s="382"/>
      <c r="D16" s="382"/>
      <c r="E16" s="382"/>
    </row>
    <row r="17" spans="1:5">
      <c r="A17" s="380" t="s">
        <v>504</v>
      </c>
      <c r="B17" s="380"/>
      <c r="C17" s="380"/>
      <c r="D17" s="380"/>
      <c r="E17" s="380"/>
    </row>
    <row r="18" spans="1:5">
      <c r="A18" s="380" t="s">
        <v>505</v>
      </c>
      <c r="B18" s="380"/>
      <c r="C18" s="380"/>
      <c r="D18" s="380"/>
      <c r="E18" s="380"/>
    </row>
    <row r="19" spans="1:5">
      <c r="A19" s="380" t="s">
        <v>506</v>
      </c>
      <c r="B19" s="380"/>
      <c r="C19" s="380"/>
      <c r="D19" s="380"/>
      <c r="E19" s="380"/>
    </row>
    <row r="20" spans="1:5" ht="15.75" thickBot="1">
      <c r="A20" s="383"/>
      <c r="B20" s="383"/>
      <c r="C20" s="383"/>
      <c r="D20" s="383"/>
      <c r="E20" s="383"/>
    </row>
    <row r="21" spans="1:5" ht="15.75" thickBot="1">
      <c r="A21" s="384" t="s">
        <v>507</v>
      </c>
      <c r="B21" s="385">
        <v>0</v>
      </c>
      <c r="C21" s="385">
        <v>0</v>
      </c>
      <c r="D21" s="385">
        <v>0</v>
      </c>
      <c r="E21" s="385">
        <v>0</v>
      </c>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Paramètres</vt:lpstr>
      <vt:lpstr>Accueil</vt:lpstr>
      <vt:lpstr>Volet Financier</vt:lpstr>
      <vt:lpstr>Tableau 1 Besoins</vt:lpstr>
      <vt:lpstr>Tableau 2 Installation</vt:lpstr>
      <vt:lpstr>Tableau 3 Production</vt:lpstr>
      <vt:lpstr>Tableau 4 OPEX</vt:lpstr>
      <vt:lpstr>Tableau 5 Impact sub</vt:lpstr>
      <vt:lpstr>Tableau 6 financières</vt:lpstr>
      <vt:lpstr>Données efficacité energétique</vt:lpstr>
      <vt:lpstr>Feuil1</vt:lpstr>
      <vt:lpstr>Annexe Zones climatiques</vt:lpstr>
      <vt:lpstr>_1__BUDGET_PREVISIONNEL_DE_L_OPERATION</vt:lpstr>
      <vt:lpstr>_2__PLAN_DE_FINANCEMENT</vt:lpstr>
      <vt:lpstr>Bois_Biomasse_énergie</vt:lpstr>
      <vt:lpstr>Géothermie___Opération_sur_aquifère_profond__200m</vt:lpstr>
      <vt:lpstr>Géothermie_de_surface_et_PAC_associées</vt:lpstr>
      <vt:lpstr>Liste_Besoins</vt:lpstr>
      <vt:lpstr>Liste_Substitution</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2026-04-02T08:04:04Z</dcterms:created>
  <dcterms:modified xsi:type="dcterms:W3CDTF">2026-04-02T08:04:11Z</dcterms:modified>
  <cp:category/>
  <cp:contentStatus/>
</cp:coreProperties>
</file>